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PETROPERU\TRANSPARENCIA\23 - II TRIMESTRE\"/>
    </mc:Choice>
  </mc:AlternateContent>
  <xr:revisionPtr revIDLastSave="0" documentId="13_ncr:1_{DFFDFFED-8D62-4F75-951E-D759C8DE0010}" xr6:coauthVersionLast="47" xr6:coauthVersionMax="47" xr10:uidLastSave="{00000000-0000-0000-0000-000000000000}"/>
  <bookViews>
    <workbookView xWindow="-120" yWindow="-120" windowWidth="29040" windowHeight="15225" firstSheet="4" activeTab="6" xr2:uid="{00000000-000D-0000-FFFF-FFFF00000000}"/>
  </bookViews>
  <sheets>
    <sheet name="- AYUDA -" sheetId="6" state="hidden" r:id="rId1"/>
    <sheet name="BALANCES" sheetId="2" state="hidden" r:id="rId2"/>
    <sheet name="EBITDA" sheetId="12" r:id="rId3"/>
    <sheet name="Análisis financiero" sheetId="3" r:id="rId4"/>
    <sheet name="Análisis de Gestión" sheetId="5" r:id="rId5"/>
    <sheet name="Análisis de Rentabilidad" sheetId="4" r:id="rId6"/>
    <sheet name="FORMATO 14" sheetId="10" r:id="rId7"/>
  </sheets>
  <externalReferences>
    <externalReference r:id="rId8"/>
  </externalReferences>
  <definedNames>
    <definedName name="_xlnm.Print_Area" localSheetId="4">'Análisis de Gestión'!$B:$F</definedName>
    <definedName name="_xlnm.Print_Area" localSheetId="5">'Análisis de Rentabilidad'!$B:$F</definedName>
    <definedName name="_xlnm.Print_Area" localSheetId="3">'Análisis financiero'!$B:$F</definedName>
    <definedName name="_xlnm.Print_Area" localSheetId="1">BALANCES!$B:$F</definedName>
    <definedName name="_xlnm.Print_Area" localSheetId="2">EBITDA!$B:$F</definedName>
    <definedName name="Comprobantes">'[1]Tabla de Comprobantes'!$A$3:$A$65</definedName>
    <definedName name="PC">'[1]Tabla de Comprobantes'!$E$3:$E$14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5" l="1"/>
  <c r="C8" i="5"/>
  <c r="C5" i="5"/>
  <c r="D21" i="4" l="1"/>
  <c r="C21" i="4"/>
  <c r="C18" i="4"/>
  <c r="D18" i="4"/>
  <c r="F43" i="2" l="1"/>
  <c r="E43" i="2"/>
  <c r="D43" i="2"/>
  <c r="C43" i="2"/>
  <c r="F40" i="2"/>
  <c r="E40" i="2"/>
  <c r="D40" i="2"/>
  <c r="C40" i="2"/>
  <c r="F37" i="2"/>
  <c r="E37" i="2"/>
  <c r="D37" i="2"/>
  <c r="C37" i="2"/>
  <c r="F29" i="2"/>
  <c r="E29" i="2"/>
  <c r="D29" i="2"/>
  <c r="C29" i="2"/>
  <c r="F26" i="2"/>
  <c r="E26" i="2"/>
  <c r="D26" i="2"/>
  <c r="C26" i="2"/>
  <c r="F21" i="2"/>
  <c r="E21" i="2"/>
  <c r="D21" i="2"/>
  <c r="C21" i="2"/>
  <c r="F15" i="2"/>
  <c r="E15" i="2"/>
  <c r="D15" i="2"/>
  <c r="C15" i="2"/>
  <c r="F12" i="2"/>
  <c r="E12" i="2"/>
  <c r="D12" i="2"/>
  <c r="C12" i="2"/>
  <c r="F6" i="2"/>
  <c r="E6" i="2"/>
  <c r="D6" i="2"/>
  <c r="C6" i="2"/>
  <c r="D33" i="2" l="1"/>
  <c r="D49" i="2"/>
  <c r="D51" i="2" s="1"/>
  <c r="D53" i="2" s="1"/>
  <c r="D56" i="2" s="1"/>
  <c r="E33" i="2"/>
  <c r="E49" i="2"/>
  <c r="E51" i="2" s="1"/>
  <c r="E53" i="2" s="1"/>
  <c r="E56" i="2" s="1"/>
  <c r="F18" i="2"/>
  <c r="D18" i="2"/>
  <c r="D12" i="3" s="1"/>
  <c r="E18" i="2"/>
  <c r="C33" i="2"/>
  <c r="D12" i="4"/>
  <c r="D6" i="4"/>
  <c r="D15" i="4"/>
  <c r="F33" i="2"/>
  <c r="D9" i="4"/>
  <c r="C17" i="5"/>
  <c r="F49" i="2"/>
  <c r="F51" i="2" s="1"/>
  <c r="F53" i="2" s="1"/>
  <c r="F56" i="2" s="1"/>
  <c r="C18" i="2"/>
  <c r="C12" i="3" s="1"/>
  <c r="C49" i="2"/>
  <c r="C51" i="2" s="1"/>
  <c r="C53" i="2" s="1"/>
  <c r="C56" i="2" s="1"/>
  <c r="D17" i="5"/>
  <c r="D34" i="2" l="1"/>
  <c r="E34" i="2"/>
  <c r="C12" i="4"/>
  <c r="C6" i="4"/>
  <c r="C15" i="4"/>
  <c r="C9" i="4"/>
  <c r="C34" i="2"/>
  <c r="F34" i="2"/>
</calcChain>
</file>

<file path=xl/sharedStrings.xml><?xml version="1.0" encoding="utf-8"?>
<sst xmlns="http://schemas.openxmlformats.org/spreadsheetml/2006/main" count="180" uniqueCount="147">
  <si>
    <t>Análisis de Balances</t>
  </si>
  <si>
    <t>PERÍODOS</t>
  </si>
  <si>
    <t>ACTIVO</t>
  </si>
  <si>
    <t>INMOVILIZADO</t>
  </si>
  <si>
    <t>Terrenos y construcciones</t>
  </si>
  <si>
    <t>Otro inmovilizado material</t>
  </si>
  <si>
    <t>Inmovilizado inmaterial</t>
  </si>
  <si>
    <t>Amortiz. inmovilizado material</t>
  </si>
  <si>
    <t>Existencias</t>
  </si>
  <si>
    <t>Clientes</t>
  </si>
  <si>
    <t>Otro realizable</t>
  </si>
  <si>
    <t>DISPONIBLE</t>
  </si>
  <si>
    <t>Caja</t>
  </si>
  <si>
    <t>Bancos</t>
  </si>
  <si>
    <t xml:space="preserve">TOTAL ACTIVO </t>
  </si>
  <si>
    <t>PASIVO</t>
  </si>
  <si>
    <t>RECURSOS PROPIOS</t>
  </si>
  <si>
    <t>Capital</t>
  </si>
  <si>
    <t>Reservas</t>
  </si>
  <si>
    <t>Perdidas y ganancias</t>
  </si>
  <si>
    <t xml:space="preserve">Otros recursos </t>
  </si>
  <si>
    <t>ACREEDORES A LARGO PLAZO</t>
  </si>
  <si>
    <t>Deudas con entidades de crédito</t>
  </si>
  <si>
    <t>ACREEDORES A CORTO PLAZO</t>
  </si>
  <si>
    <t>Proveedores</t>
  </si>
  <si>
    <t>Entidades de crédito</t>
  </si>
  <si>
    <t>Otras deudas a corto</t>
  </si>
  <si>
    <t>TOTAL PASIVO</t>
  </si>
  <si>
    <t>CUENTA DE RESULTADOS</t>
  </si>
  <si>
    <t>INGRESOS</t>
  </si>
  <si>
    <t>Ventas</t>
  </si>
  <si>
    <t>Otros ingresos</t>
  </si>
  <si>
    <t>CONSUMOS</t>
  </si>
  <si>
    <t>Compras</t>
  </si>
  <si>
    <t>Variación de existencias</t>
  </si>
  <si>
    <t>GASTOS</t>
  </si>
  <si>
    <t>Gastos de personal</t>
  </si>
  <si>
    <t>Seguros Sociales</t>
  </si>
  <si>
    <t>Servicios y suministros</t>
  </si>
  <si>
    <t>Tributos</t>
  </si>
  <si>
    <t>Otros gastos</t>
  </si>
  <si>
    <t>GENERACIÓN BRUTA DE FONDOS</t>
  </si>
  <si>
    <t>Gastos financieros</t>
  </si>
  <si>
    <t>CASH FLOW</t>
  </si>
  <si>
    <t>Dotación amortizaciones</t>
  </si>
  <si>
    <t>RESULTADO DE EXPLOTACIÓN</t>
  </si>
  <si>
    <t>Resultados extraordinarios</t>
  </si>
  <si>
    <t>Impuesto sobre beneficios</t>
  </si>
  <si>
    <t>RESULTADO NETO</t>
  </si>
  <si>
    <t>Fórmula</t>
  </si>
  <si>
    <t>Significado</t>
  </si>
  <si>
    <t>Autonomía</t>
  </si>
  <si>
    <t>Autonomía financiera que indica nivel de autofinanciación</t>
  </si>
  <si>
    <t>ACTIVOS TOTALES</t>
  </si>
  <si>
    <t>Financiera</t>
  </si>
  <si>
    <t>(Bº + G. FINANC.)x100</t>
  </si>
  <si>
    <t>Rentabilidad financiera de todos los recursos empleados en la empresa</t>
  </si>
  <si>
    <t>RECURS. TOTALES</t>
  </si>
  <si>
    <t>Recursos Propios</t>
  </si>
  <si>
    <t>RESULTADO NETO x 100</t>
  </si>
  <si>
    <t>Rentabilidad de los recursos propios</t>
  </si>
  <si>
    <t>Global</t>
  </si>
  <si>
    <t>Rentabilidad económica de todos los recursos empleados</t>
  </si>
  <si>
    <t>RECURSOS TOTALES</t>
  </si>
  <si>
    <t>De Capital</t>
  </si>
  <si>
    <t xml:space="preserve">    RESULTADO NETO x 100</t>
  </si>
  <si>
    <t>Rentabilidad del capital social</t>
  </si>
  <si>
    <t>CAPITAL SOCIAL</t>
  </si>
  <si>
    <t>PRODUCTIVIDAD</t>
  </si>
  <si>
    <t xml:space="preserve"> RESULTADO GESTIÓN</t>
  </si>
  <si>
    <t>Relación entre el resultado de la gestión y los gastos de personal</t>
  </si>
  <si>
    <t>GASTOS PERSONAL</t>
  </si>
  <si>
    <t>FÓRMULA</t>
  </si>
  <si>
    <t>SIGNIFICADO</t>
  </si>
  <si>
    <t>RATIOS FINANCIEROS</t>
  </si>
  <si>
    <t>RATIOS RENTABILIDAD</t>
  </si>
  <si>
    <t>RATIOS DE GESTIÓN</t>
  </si>
  <si>
    <t>Ayuda</t>
  </si>
  <si>
    <t>REALIZABLES</t>
  </si>
  <si>
    <t>Otras deudas a largo plazo</t>
  </si>
  <si>
    <t>Liquidez  General</t>
  </si>
  <si>
    <t>Prueba Ácida</t>
  </si>
  <si>
    <t>Endeudamiento Patrimonial</t>
  </si>
  <si>
    <t>ROE</t>
  </si>
  <si>
    <t>CONCEPTO</t>
  </si>
  <si>
    <t>Rotación de Activo Total</t>
  </si>
  <si>
    <t>Endeudamiento Activo Total</t>
  </si>
  <si>
    <t>Rentabilidad de Ventas Netas</t>
  </si>
  <si>
    <t>%</t>
  </si>
  <si>
    <t xml:space="preserve">Rentabilidad Neta del Patrimonio </t>
  </si>
  <si>
    <t>EBITDA</t>
  </si>
  <si>
    <t>III TRIMESTRE 2021</t>
  </si>
  <si>
    <t>III TRIMESTRE 2020</t>
  </si>
  <si>
    <t>Activo corriente</t>
  </si>
  <si>
    <t>Pasivo corriente</t>
  </si>
  <si>
    <t>Pasivo total</t>
  </si>
  <si>
    <t>Patrimonio</t>
  </si>
  <si>
    <t>Activo disponible más realizable</t>
  </si>
  <si>
    <t>Activo total</t>
  </si>
  <si>
    <t>Capacidad para atender las obligaciones de corto plazo con los activos de mayor liquidez.</t>
  </si>
  <si>
    <t>Capacidad para hacer frente a las obligaciones de corto plazo basándose en la realización del activo corriente</t>
  </si>
  <si>
    <t>Nivel de endeudamiento que tiene la empresa respecto a su patrimonio neto.</t>
  </si>
  <si>
    <t>Mide los recursos de la empresa que son financiados por terceros (deuda).</t>
  </si>
  <si>
    <t>Rotación de activo total</t>
  </si>
  <si>
    <t>Rotación de existencias</t>
  </si>
  <si>
    <t>Rotación de cuentas por cobrar comerciales</t>
  </si>
  <si>
    <t>Rotación de cuentas por pagar comerciales</t>
  </si>
  <si>
    <t>Ventas netas</t>
  </si>
  <si>
    <t>Relación entre las ventas generadas respecto a la inversión realizada</t>
  </si>
  <si>
    <t>(Costo de ventas / Inventario promedio)</t>
  </si>
  <si>
    <t>N° dias periodo</t>
  </si>
  <si>
    <t>(Ventas / Ctas por cobrar promedio)</t>
  </si>
  <si>
    <t>Días promedio en que las cuentas por cobrar se convierten en efectivo</t>
  </si>
  <si>
    <t>(Compras / Ctas por pagar promedio)</t>
  </si>
  <si>
    <t>Días promedio en que las cuentas por pagar generan salida de efectivo</t>
  </si>
  <si>
    <t>Días promedio en que las existencias permanecen en el inventario hasta su venta</t>
  </si>
  <si>
    <t>Rentabilidad de ventas netas</t>
  </si>
  <si>
    <t>Utilidad neta</t>
  </si>
  <si>
    <t>Rentabilidad generada por las ventas realizadas</t>
  </si>
  <si>
    <t>Rendimiento obtenido a favor de los accionistas</t>
  </si>
  <si>
    <t>ROA</t>
  </si>
  <si>
    <t>Utilidad operativa</t>
  </si>
  <si>
    <t>Rendimiento operativo sobre la inversión</t>
  </si>
  <si>
    <t>Ingresos totales</t>
  </si>
  <si>
    <t>Utilidad neta + Imp Renta + Depreciación + Financieros netos + Otros ingresos y gastos + Diferencia de cambio</t>
  </si>
  <si>
    <t xml:space="preserve">Margen de los beneficios generados respecto a los ingresos totales </t>
  </si>
  <si>
    <t>Beneficios económicos generados por las actividades operativas de la empresa</t>
  </si>
  <si>
    <t>Margen EBITDA</t>
  </si>
  <si>
    <t>PETROPERÚ S.A.</t>
  </si>
  <si>
    <t>INDICADORES FINANCIEROS TRIMESTRALES</t>
  </si>
  <si>
    <t>ÍNDICE</t>
  </si>
  <si>
    <t>ÍNDICES DE LIQUIDEZ</t>
  </si>
  <si>
    <t>Liquidez General</t>
  </si>
  <si>
    <t>DÓLARES</t>
  </si>
  <si>
    <t>ÍNDICES DE GESTIÓN</t>
  </si>
  <si>
    <t>VECES</t>
  </si>
  <si>
    <t xml:space="preserve">Rotación de Existencias </t>
  </si>
  <si>
    <t>DÍAS</t>
  </si>
  <si>
    <t>Rotación de Cuentas por Cobrar Comerciales</t>
  </si>
  <si>
    <t>Rotación de Cuentas por Pagar Comerciales</t>
  </si>
  <si>
    <t>ÍNDICES DE SOLVENCIA</t>
  </si>
  <si>
    <t>ÍNDICES DE RENTABILIDAD</t>
  </si>
  <si>
    <t>MM DÓLARES</t>
  </si>
  <si>
    <t>FORMATO N° 13</t>
  </si>
  <si>
    <t>II TRIMESTRE 2023</t>
  </si>
  <si>
    <t>II TRIMESTRE 2022</t>
  </si>
  <si>
    <t>EBITDA 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</si>
</sst>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&quot;$&quot;\ #,##0.00"/>
    <numFmt numFmtId="165" formatCode="0.000"/>
    <numFmt numFmtId="166" formatCode="0.0"/>
    <numFmt numFmtId="167" formatCode="_ * #,##0.0_ ;_ * \-#,##0.0_ ;_ * &quot;-&quot;??_ ;_ @_ "/>
    <numFmt numFmtId="168" formatCode="0.0%"/>
    <numFmt numFmtId="169" formatCode="#,##0\ \ \ ;\(#,##0\)\ \ \ "/>
  </numFmts>
  <fonts count="4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 tint="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1"/>
      <color indexed="10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DA291C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indexed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E4F8FF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DF4F3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thin">
        <color theme="0" tint="-0.14996795556505021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A291C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DA291C"/>
      </bottom>
      <diagonal/>
    </border>
    <border>
      <left style="medium">
        <color theme="0"/>
      </left>
      <right/>
      <top style="medium">
        <color theme="0"/>
      </top>
      <bottom style="medium">
        <color rgb="FFDA291C"/>
      </bottom>
      <diagonal/>
    </border>
    <border>
      <left style="medium">
        <color theme="0"/>
      </left>
      <right style="medium">
        <color theme="0"/>
      </right>
      <top/>
      <bottom style="medium">
        <color rgb="FFDA291C"/>
      </bottom>
      <diagonal/>
    </border>
    <border>
      <left style="medium">
        <color theme="0"/>
      </left>
      <right/>
      <top/>
      <bottom style="medium">
        <color rgb="FFDA291C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5">
    <xf numFmtId="0" fontId="0" fillId="0" borderId="0" xfId="0"/>
    <xf numFmtId="0" fontId="0" fillId="2" borderId="0" xfId="0" applyFill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Border="1" applyAlignment="1"/>
    <xf numFmtId="0" fontId="3" fillId="0" borderId="0" xfId="0" applyFont="1" applyBorder="1" applyAlignment="1"/>
    <xf numFmtId="0" fontId="8" fillId="0" borderId="0" xfId="0" applyFont="1" applyBorder="1" applyAlignment="1"/>
    <xf numFmtId="0" fontId="9" fillId="3" borderId="1" xfId="0" applyFont="1" applyFill="1" applyBorder="1" applyAlignment="1">
      <alignment horizontal="center" vertical="center"/>
    </xf>
    <xf numFmtId="164" fontId="10" fillId="4" borderId="2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3" xfId="0" applyFont="1" applyBorder="1" applyAlignment="1">
      <alignment horizontal="left" vertical="center"/>
    </xf>
    <xf numFmtId="164" fontId="13" fillId="0" borderId="3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164" fontId="13" fillId="0" borderId="4" xfId="0" applyNumberFormat="1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0" fontId="14" fillId="0" borderId="0" xfId="0" applyFont="1"/>
    <xf numFmtId="0" fontId="5" fillId="0" borderId="0" xfId="0" applyFont="1" applyAlignment="1">
      <alignment horizontal="center"/>
    </xf>
    <xf numFmtId="165" fontId="5" fillId="0" borderId="0" xfId="0" applyNumberFormat="1" applyFont="1"/>
    <xf numFmtId="2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18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indent="1"/>
    </xf>
    <xf numFmtId="0" fontId="20" fillId="3" borderId="5" xfId="0" applyFont="1" applyFill="1" applyBorder="1" applyAlignment="1">
      <alignment horizontal="center" vertical="center"/>
    </xf>
    <xf numFmtId="0" fontId="22" fillId="0" borderId="0" xfId="0" applyFont="1"/>
    <xf numFmtId="0" fontId="20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23" fillId="0" borderId="0" xfId="3"/>
    <xf numFmtId="0" fontId="6" fillId="0" borderId="0" xfId="3" applyFont="1" applyBorder="1" applyAlignment="1">
      <alignment vertical="center"/>
    </xf>
    <xf numFmtId="0" fontId="6" fillId="0" borderId="0" xfId="3" applyFont="1" applyBorder="1" applyAlignment="1">
      <alignment vertical="top"/>
    </xf>
    <xf numFmtId="164" fontId="5" fillId="0" borderId="0" xfId="0" applyNumberFormat="1" applyFont="1" applyAlignment="1">
      <alignment horizontal="center"/>
    </xf>
    <xf numFmtId="0" fontId="31" fillId="5" borderId="0" xfId="0" applyFont="1" applyFill="1"/>
    <xf numFmtId="0" fontId="11" fillId="5" borderId="0" xfId="0" applyFont="1" applyFill="1"/>
    <xf numFmtId="0" fontId="28" fillId="5" borderId="0" xfId="4" applyFont="1" applyFill="1" applyAlignment="1">
      <alignment horizontal="left" wrapText="1"/>
    </xf>
    <xf numFmtId="0" fontId="0" fillId="7" borderId="0" xfId="0" applyFill="1"/>
    <xf numFmtId="0" fontId="9" fillId="3" borderId="0" xfId="0" applyFont="1" applyFill="1" applyBorder="1" applyAlignment="1">
      <alignment horizontal="center" vertical="center"/>
    </xf>
    <xf numFmtId="0" fontId="16" fillId="0" borderId="0" xfId="2" applyFont="1" applyAlignment="1" applyProtection="1">
      <alignment horizontal="right"/>
    </xf>
    <xf numFmtId="0" fontId="17" fillId="0" borderId="0" xfId="2" applyFont="1" applyBorder="1" applyAlignment="1" applyProtection="1">
      <alignment horizontal="center"/>
    </xf>
    <xf numFmtId="0" fontId="5" fillId="0" borderId="0" xfId="0" applyFont="1" applyBorder="1"/>
    <xf numFmtId="0" fontId="9" fillId="3" borderId="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164" fontId="19" fillId="4" borderId="1" xfId="0" applyNumberFormat="1" applyFont="1" applyFill="1" applyBorder="1" applyAlignment="1">
      <alignment horizontal="center" vertical="center"/>
    </xf>
    <xf numFmtId="164" fontId="19" fillId="4" borderId="6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 wrapText="1"/>
    </xf>
    <xf numFmtId="9" fontId="19" fillId="4" borderId="1" xfId="1" applyFont="1" applyFill="1" applyBorder="1" applyAlignment="1">
      <alignment horizontal="center" vertical="center"/>
    </xf>
    <xf numFmtId="9" fontId="19" fillId="4" borderId="6" xfId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2" fillId="5" borderId="0" xfId="4" quotePrefix="1" applyFont="1" applyFill="1" applyAlignment="1">
      <alignment horizontal="left" wrapText="1"/>
    </xf>
    <xf numFmtId="0" fontId="24" fillId="5" borderId="0" xfId="4" applyFont="1" applyFill="1" applyAlignment="1">
      <alignment horizontal="center" vertical="center"/>
    </xf>
    <xf numFmtId="0" fontId="30" fillId="5" borderId="0" xfId="0" applyFont="1" applyFill="1" applyAlignment="1">
      <alignment horizontal="center"/>
    </xf>
    <xf numFmtId="0" fontId="1" fillId="5" borderId="0" xfId="4" applyFont="1" applyFill="1"/>
    <xf numFmtId="0" fontId="33" fillId="0" borderId="0" xfId="0" applyFont="1"/>
    <xf numFmtId="167" fontId="33" fillId="5" borderId="0" xfId="5" applyNumberFormat="1" applyFont="1" applyFill="1"/>
    <xf numFmtId="0" fontId="25" fillId="5" borderId="0" xfId="4" applyFont="1" applyFill="1" applyBorder="1" applyAlignment="1">
      <alignment horizontal="center" vertical="center"/>
    </xf>
    <xf numFmtId="0" fontId="25" fillId="5" borderId="0" xfId="4" applyFont="1" applyFill="1" applyBorder="1" applyAlignment="1">
      <alignment vertical="center"/>
    </xf>
    <xf numFmtId="0" fontId="34" fillId="5" borderId="0" xfId="4" applyFont="1" applyFill="1" applyBorder="1" applyAlignment="1">
      <alignment vertical="center"/>
    </xf>
    <xf numFmtId="0" fontId="27" fillId="5" borderId="0" xfId="4" applyFont="1" applyFill="1" applyBorder="1" applyAlignment="1">
      <alignment horizontal="center" vertical="center"/>
    </xf>
    <xf numFmtId="1" fontId="33" fillId="5" borderId="0" xfId="4" applyNumberFormat="1" applyFont="1" applyFill="1" applyBorder="1" applyAlignment="1">
      <alignment horizontal="center" vertical="center"/>
    </xf>
    <xf numFmtId="166" fontId="27" fillId="0" borderId="0" xfId="4" applyNumberFormat="1" applyFont="1" applyBorder="1" applyAlignment="1">
      <alignment horizontal="center"/>
    </xf>
    <xf numFmtId="0" fontId="27" fillId="0" borderId="0" xfId="4" applyFont="1" applyBorder="1" applyAlignment="1">
      <alignment horizontal="center" vertical="center"/>
    </xf>
    <xf numFmtId="166" fontId="33" fillId="5" borderId="0" xfId="5" applyNumberFormat="1" applyFont="1" applyFill="1" applyBorder="1" applyAlignment="1">
      <alignment horizontal="center"/>
    </xf>
    <xf numFmtId="166" fontId="33" fillId="5" borderId="0" xfId="4" applyNumberFormat="1" applyFont="1" applyFill="1" applyBorder="1" applyAlignment="1">
      <alignment horizontal="center" vertical="center"/>
    </xf>
    <xf numFmtId="0" fontId="26" fillId="5" borderId="0" xfId="4" applyFont="1" applyFill="1" applyBorder="1" applyAlignment="1">
      <alignment vertical="center"/>
    </xf>
    <xf numFmtId="0" fontId="35" fillId="5" borderId="0" xfId="4" applyFont="1" applyFill="1" applyBorder="1" applyAlignment="1">
      <alignment vertical="center"/>
    </xf>
    <xf numFmtId="0" fontId="1" fillId="5" borderId="0" xfId="4" applyFont="1" applyFill="1" applyBorder="1"/>
    <xf numFmtId="0" fontId="27" fillId="5" borderId="0" xfId="4" applyFont="1" applyFill="1" applyBorder="1"/>
    <xf numFmtId="167" fontId="33" fillId="5" borderId="0" xfId="5" applyNumberFormat="1" applyFont="1" applyFill="1" applyBorder="1" applyAlignment="1">
      <alignment horizontal="center"/>
    </xf>
    <xf numFmtId="0" fontId="35" fillId="5" borderId="0" xfId="4" applyFont="1" applyFill="1" applyBorder="1" applyAlignment="1">
      <alignment horizontal="justify" vertical="center" wrapText="1"/>
    </xf>
    <xf numFmtId="166" fontId="27" fillId="5" borderId="0" xfId="4" applyNumberFormat="1" applyFont="1" applyFill="1" applyBorder="1" applyAlignment="1">
      <alignment horizontal="center"/>
    </xf>
    <xf numFmtId="0" fontId="33" fillId="5" borderId="0" xfId="4" applyFont="1" applyFill="1" applyBorder="1" applyAlignment="1">
      <alignment horizontal="center"/>
    </xf>
    <xf numFmtId="168" fontId="35" fillId="6" borderId="0" xfId="1" applyNumberFormat="1" applyFont="1" applyFill="1" applyBorder="1" applyAlignment="1">
      <alignment horizontal="center"/>
    </xf>
    <xf numFmtId="169" fontId="33" fillId="5" borderId="0" xfId="5" applyNumberFormat="1" applyFont="1" applyFill="1" applyBorder="1" applyAlignment="1">
      <alignment horizontal="center" vertical="center"/>
    </xf>
    <xf numFmtId="0" fontId="34" fillId="9" borderId="0" xfId="4" applyFont="1" applyFill="1" applyBorder="1" applyAlignment="1">
      <alignment vertical="center"/>
    </xf>
    <xf numFmtId="0" fontId="35" fillId="5" borderId="10" xfId="4" applyFont="1" applyFill="1" applyBorder="1" applyAlignment="1">
      <alignment vertical="center"/>
    </xf>
    <xf numFmtId="0" fontId="27" fillId="5" borderId="10" xfId="4" applyFont="1" applyFill="1" applyBorder="1" applyAlignment="1">
      <alignment horizontal="center" vertical="center"/>
    </xf>
    <xf numFmtId="166" fontId="33" fillId="5" borderId="10" xfId="4" applyNumberFormat="1" applyFont="1" applyFill="1" applyBorder="1" applyAlignment="1">
      <alignment horizontal="center" vertical="center"/>
    </xf>
    <xf numFmtId="166" fontId="27" fillId="0" borderId="10" xfId="4" applyNumberFormat="1" applyFont="1" applyBorder="1" applyAlignment="1">
      <alignment horizontal="center"/>
    </xf>
    <xf numFmtId="166" fontId="33" fillId="5" borderId="10" xfId="5" applyNumberFormat="1" applyFont="1" applyFill="1" applyBorder="1" applyAlignment="1">
      <alignment horizontal="center"/>
    </xf>
    <xf numFmtId="0" fontId="35" fillId="5" borderId="11" xfId="4" applyFont="1" applyFill="1" applyBorder="1" applyAlignment="1">
      <alignment vertical="center"/>
    </xf>
    <xf numFmtId="0" fontId="27" fillId="5" borderId="11" xfId="4" applyFont="1" applyFill="1" applyBorder="1" applyAlignment="1">
      <alignment horizontal="center" vertical="center"/>
    </xf>
    <xf numFmtId="1" fontId="33" fillId="5" borderId="11" xfId="4" applyNumberFormat="1" applyFont="1" applyFill="1" applyBorder="1" applyAlignment="1">
      <alignment horizontal="center" vertical="center"/>
    </xf>
    <xf numFmtId="0" fontId="35" fillId="5" borderId="11" xfId="4" applyFont="1" applyFill="1" applyBorder="1" applyAlignment="1">
      <alignment horizontal="justify" vertical="center" wrapText="1"/>
    </xf>
    <xf numFmtId="166" fontId="27" fillId="5" borderId="10" xfId="4" applyNumberFormat="1" applyFont="1" applyFill="1" applyBorder="1" applyAlignment="1">
      <alignment horizontal="center"/>
    </xf>
    <xf numFmtId="168" fontId="35" fillId="6" borderId="10" xfId="1" applyNumberFormat="1" applyFont="1" applyFill="1" applyBorder="1" applyAlignment="1">
      <alignment horizontal="center"/>
    </xf>
    <xf numFmtId="0" fontId="34" fillId="5" borderId="12" xfId="4" applyFont="1" applyFill="1" applyBorder="1" applyAlignment="1">
      <alignment vertical="center"/>
    </xf>
    <xf numFmtId="0" fontId="27" fillId="5" borderId="12" xfId="4" applyFont="1" applyFill="1" applyBorder="1" applyAlignment="1">
      <alignment horizontal="center" vertical="center"/>
    </xf>
    <xf numFmtId="169" fontId="33" fillId="5" borderId="12" xfId="5" applyNumberFormat="1" applyFont="1" applyFill="1" applyBorder="1" applyAlignment="1">
      <alignment horizontal="center" vertical="center"/>
    </xf>
    <xf numFmtId="0" fontId="36" fillId="8" borderId="12" xfId="4" applyFont="1" applyFill="1" applyBorder="1" applyAlignment="1">
      <alignment horizontal="center" vertical="center"/>
    </xf>
    <xf numFmtId="0" fontId="36" fillId="8" borderId="12" xfId="4" applyFont="1" applyFill="1" applyBorder="1" applyAlignment="1">
      <alignment horizontal="center" vertical="center" wrapText="1"/>
    </xf>
    <xf numFmtId="0" fontId="36" fillId="8" borderId="12" xfId="0" applyFont="1" applyFill="1" applyBorder="1" applyAlignment="1">
      <alignment horizontal="center" vertical="center" wrapText="1"/>
    </xf>
    <xf numFmtId="0" fontId="33" fillId="0" borderId="0" xfId="0" applyFont="1" applyFill="1"/>
    <xf numFmtId="0" fontId="5" fillId="0" borderId="0" xfId="0" applyFont="1" applyFill="1"/>
    <xf numFmtId="0" fontId="21" fillId="0" borderId="1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9" fillId="0" borderId="0" xfId="0" applyFont="1" applyFill="1"/>
    <xf numFmtId="9" fontId="5" fillId="0" borderId="0" xfId="0" applyNumberFormat="1" applyFont="1" applyFill="1" applyAlignment="1">
      <alignment horizontal="center"/>
    </xf>
    <xf numFmtId="0" fontId="17" fillId="0" borderId="0" xfId="2" applyFont="1" applyFill="1" applyBorder="1" applyAlignment="1" applyProtection="1">
      <alignment horizontal="center"/>
    </xf>
    <xf numFmtId="165" fontId="33" fillId="0" borderId="0" xfId="0" applyNumberFormat="1" applyFont="1" applyFill="1"/>
    <xf numFmtId="0" fontId="21" fillId="0" borderId="1" xfId="0" applyFont="1" applyFill="1" applyBorder="1" applyAlignment="1">
      <alignment horizontal="center" vertical="center"/>
    </xf>
    <xf numFmtId="9" fontId="37" fillId="0" borderId="1" xfId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9" fontId="37" fillId="0" borderId="6" xfId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9" fontId="33" fillId="0" borderId="0" xfId="1" applyFont="1" applyFill="1" applyAlignment="1">
      <alignment horizontal="center"/>
    </xf>
    <xf numFmtId="165" fontId="33" fillId="0" borderId="0" xfId="0" applyNumberFormat="1" applyFont="1" applyFill="1" applyAlignment="1">
      <alignment horizontal="center"/>
    </xf>
    <xf numFmtId="168" fontId="33" fillId="0" borderId="0" xfId="0" applyNumberFormat="1" applyFont="1" applyFill="1" applyAlignment="1">
      <alignment horizontal="center"/>
    </xf>
    <xf numFmtId="168" fontId="33" fillId="0" borderId="0" xfId="0" applyNumberFormat="1" applyFont="1" applyFill="1"/>
    <xf numFmtId="168" fontId="33" fillId="9" borderId="1" xfId="1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6" fillId="8" borderId="13" xfId="0" applyFont="1" applyFill="1" applyBorder="1" applyAlignment="1">
      <alignment horizontal="left" vertical="center" indent="1"/>
    </xf>
    <xf numFmtId="0" fontId="36" fillId="8" borderId="13" xfId="0" applyFont="1" applyFill="1" applyBorder="1" applyAlignment="1">
      <alignment horizontal="center" vertical="center"/>
    </xf>
    <xf numFmtId="0" fontId="36" fillId="8" borderId="14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 wrapText="1"/>
    </xf>
    <xf numFmtId="168" fontId="33" fillId="9" borderId="15" xfId="1" applyNumberFormat="1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168" fontId="33" fillId="9" borderId="17" xfId="1" applyNumberFormat="1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2" fontId="37" fillId="0" borderId="1" xfId="0" applyNumberFormat="1" applyFont="1" applyFill="1" applyBorder="1" applyAlignment="1">
      <alignment horizontal="center" vertical="center"/>
    </xf>
    <xf numFmtId="2" fontId="37" fillId="0" borderId="6" xfId="0" applyNumberFormat="1" applyFont="1" applyFill="1" applyBorder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2" fontId="33" fillId="0" borderId="0" xfId="0" applyNumberFormat="1" applyFont="1" applyFill="1" applyAlignment="1">
      <alignment horizontal="center"/>
    </xf>
    <xf numFmtId="0" fontId="38" fillId="0" borderId="0" xfId="0" applyFont="1" applyFill="1"/>
    <xf numFmtId="0" fontId="39" fillId="0" borderId="0" xfId="2" applyFont="1" applyFill="1" applyBorder="1" applyAlignment="1" applyProtection="1">
      <alignment horizontal="center"/>
    </xf>
    <xf numFmtId="2" fontId="33" fillId="9" borderId="1" xfId="0" applyNumberFormat="1" applyFont="1" applyFill="1" applyBorder="1" applyAlignment="1">
      <alignment horizontal="center" vertical="center"/>
    </xf>
    <xf numFmtId="166" fontId="33" fillId="9" borderId="1" xfId="0" applyNumberFormat="1" applyFont="1" applyFill="1" applyBorder="1" applyAlignment="1">
      <alignment horizontal="center" vertical="center"/>
    </xf>
    <xf numFmtId="1" fontId="33" fillId="9" borderId="1" xfId="0" applyNumberFormat="1" applyFont="1" applyFill="1" applyBorder="1" applyAlignment="1">
      <alignment horizontal="center" vertical="center"/>
    </xf>
    <xf numFmtId="2" fontId="33" fillId="9" borderId="17" xfId="0" applyNumberFormat="1" applyFont="1" applyFill="1" applyBorder="1" applyAlignment="1">
      <alignment horizontal="center" vertical="center"/>
    </xf>
    <xf numFmtId="166" fontId="33" fillId="9" borderId="17" xfId="0" applyNumberFormat="1" applyFont="1" applyFill="1" applyBorder="1" applyAlignment="1">
      <alignment horizontal="center" vertical="center"/>
    </xf>
    <xf numFmtId="1" fontId="33" fillId="9" borderId="17" xfId="0" applyNumberFormat="1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 wrapText="1"/>
    </xf>
    <xf numFmtId="1" fontId="33" fillId="9" borderId="15" xfId="0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 wrapText="1"/>
    </xf>
  </cellXfs>
  <cellStyles count="7">
    <cellStyle name="Hipervínculo" xfId="2" builtinId="8"/>
    <cellStyle name="Millares 2" xfId="5" xr:uid="{053DD13D-35BC-4C8E-95F4-8AE9BC29E5D4}"/>
    <cellStyle name="Normal" xfId="0" builtinId="0"/>
    <cellStyle name="Normal 2" xfId="3" xr:uid="{00000000-0005-0000-0000-000002000000}"/>
    <cellStyle name="Normal 3" xfId="4" xr:uid="{4D501133-C792-4ACD-8125-2F5B9CE1314C}"/>
    <cellStyle name="Porcentaje" xfId="1" builtinId="5"/>
    <cellStyle name="Porcentaje 2" xfId="6" xr:uid="{E21046C7-CAA5-4CD7-9080-671E357A4991}"/>
  </cellStyles>
  <dxfs count="0"/>
  <tableStyles count="0" defaultTableStyle="TableStyleMedium2" defaultPivotStyle="PivotStyleLight16"/>
  <colors>
    <mruColors>
      <color rgb="FFDA291C"/>
      <color rgb="FFFDF4F3"/>
      <color rgb="FF9999FF"/>
      <color rgb="FFFFCCFF"/>
      <color rgb="FF99CCFF"/>
      <color rgb="FFCC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/>
              <a:t>EBITDA- MARGEN EBITDA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EBITDA!$B$6</c:f>
              <c:strCache>
                <c:ptCount val="1"/>
                <c:pt idx="0">
                  <c:v>EBITDA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EBITDA!$C$4:$D$4</c:f>
              <c:strCache>
                <c:ptCount val="2"/>
                <c:pt idx="0">
                  <c:v>III TRIMESTRE 2021</c:v>
                </c:pt>
                <c:pt idx="1">
                  <c:v>III TRIMESTRE 2020</c:v>
                </c:pt>
              </c:strCache>
            </c:strRef>
          </c:cat>
          <c:val>
            <c:numRef>
              <c:f>EBITDA!$C$6:$D$6</c:f>
              <c:numCache>
                <c:formatCode>"$"\ #,##0.00</c:formatCode>
                <c:ptCount val="2"/>
                <c:pt idx="0">
                  <c:v>291.57539322999997</c:v>
                </c:pt>
                <c:pt idx="1">
                  <c:v>45.374465579999999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A9-4E3F-B926-41A8AEB5F524}"/>
            </c:ext>
          </c:extLst>
        </c:ser>
        <c:ser>
          <c:idx val="2"/>
          <c:order val="2"/>
          <c:tx>
            <c:strRef>
              <c:f>'Análisis financiero'!$B$12:$B$13</c:f>
              <c:strCache>
                <c:ptCount val="1"/>
                <c:pt idx="0">
                  <c:v>Autonomía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val>
            <c:numRef>
              <c:f>'Análisis financiero'!$C$12:$D$12</c:f>
            </c:numRef>
          </c:val>
          <c:extLst>
            <c:ext xmlns:c16="http://schemas.microsoft.com/office/drawing/2014/chart" uri="{C3380CC4-5D6E-409C-BE32-E72D297353CC}">
              <c16:uniqueId val="{00000002-32A9-4E3F-B926-41A8AEB5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690720"/>
        <c:axId val="345745728"/>
      </c:barChart>
      <c:lineChart>
        <c:grouping val="standard"/>
        <c:varyColors val="0"/>
        <c:ser>
          <c:idx val="1"/>
          <c:order val="1"/>
          <c:tx>
            <c:strRef>
              <c:f>EBITDA!$B$9</c:f>
              <c:strCache>
                <c:ptCount val="1"/>
                <c:pt idx="0">
                  <c:v>Margen 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EBITDA!$C$9:$D$9</c:f>
              <c:numCache>
                <c:formatCode>0%</c:formatCode>
                <c:ptCount val="2"/>
                <c:pt idx="0">
                  <c:v>0.1</c:v>
                </c:pt>
                <c:pt idx="1">
                  <c:v>2.0104489231868201E-2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A9-4E3F-B926-41A8AEB5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749456"/>
        <c:axId val="994764624"/>
      </c:lineChart>
      <c:catAx>
        <c:axId val="31569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5745728"/>
        <c:crosses val="autoZero"/>
        <c:auto val="1"/>
        <c:lblAlgn val="ctr"/>
        <c:lblOffset val="100"/>
        <c:noMultiLvlLbl val="0"/>
      </c:catAx>
      <c:valAx>
        <c:axId val="3457457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15690720"/>
        <c:crosses val="autoZero"/>
        <c:crossBetween val="between"/>
      </c:valAx>
      <c:valAx>
        <c:axId val="99476462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182749456"/>
        <c:crosses val="max"/>
        <c:crossBetween val="between"/>
      </c:valAx>
      <c:catAx>
        <c:axId val="1182749456"/>
        <c:scaling>
          <c:orientation val="minMax"/>
        </c:scaling>
        <c:delete val="1"/>
        <c:axPos val="b"/>
        <c:majorTickMark val="out"/>
        <c:minorTickMark val="none"/>
        <c:tickLblPos val="nextTo"/>
        <c:crossAx val="994764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 alignWithMargins="0"/>
    <c:pageMargins b="0.19685039370078741" l="0.78740157480314965" r="0.78740157480314965" t="0.39370078740157483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/>
              <a:t>INDICES DE LIQUIDEZ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'Análisis financiero'!$B$6</c:f>
              <c:strCache>
                <c:ptCount val="1"/>
                <c:pt idx="0">
                  <c:v>Prueba Ácida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'Análisis financiero'!$C$4:$D$4</c:f>
              <c:strCache>
                <c:ptCount val="2"/>
                <c:pt idx="0">
                  <c:v>III TRIMESTRE 2021</c:v>
                </c:pt>
                <c:pt idx="1">
                  <c:v>III TRIMESTRE 2020</c:v>
                </c:pt>
              </c:strCache>
            </c:strRef>
          </c:cat>
          <c:val>
            <c:numRef>
              <c:f>'Análisis financiero'!$C$6:$D$6</c:f>
              <c:numCache>
                <c:formatCode>"$"\ #,##0.00</c:formatCode>
                <c:ptCount val="2"/>
                <c:pt idx="0">
                  <c:v>0.42840299678804999</c:v>
                </c:pt>
                <c:pt idx="1">
                  <c:v>0.289405241965493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6-4DE6-AB03-A3107F894ABE}"/>
            </c:ext>
          </c:extLst>
        </c:ser>
        <c:ser>
          <c:idx val="1"/>
          <c:order val="1"/>
          <c:tx>
            <c:strRef>
              <c:f>'Análisis financiero'!$B$9</c:f>
              <c:strCache>
                <c:ptCount val="1"/>
                <c:pt idx="0">
                  <c:v>Liquidez  General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val>
            <c:numRef>
              <c:f>'Análisis financiero'!$C$9:$D$9</c:f>
              <c:numCache>
                <c:formatCode>"$"\ #,##0.00</c:formatCode>
                <c:ptCount val="2"/>
                <c:pt idx="0">
                  <c:v>0.77542214959454603</c:v>
                </c:pt>
                <c:pt idx="1">
                  <c:v>0.47635315708616799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D6-4DE6-AB03-A3107F894ABE}"/>
            </c:ext>
          </c:extLst>
        </c:ser>
        <c:ser>
          <c:idx val="2"/>
          <c:order val="2"/>
          <c:tx>
            <c:strRef>
              <c:f>'Análisis financiero'!$B$12:$B$13</c:f>
              <c:strCache>
                <c:ptCount val="1"/>
                <c:pt idx="0">
                  <c:v>Autonomía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val>
            <c:numRef>
              <c:f>'Análisis financiero'!$C$12:$D$12</c:f>
            </c:numRef>
          </c:val>
          <c:extLst>
            <c:ext xmlns:c16="http://schemas.microsoft.com/office/drawing/2014/chart" uri="{C3380CC4-5D6E-409C-BE32-E72D297353CC}">
              <c16:uniqueId val="{00000002-EBD6-4DE6-AB03-A3107F894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690720"/>
        <c:axId val="345745728"/>
      </c:barChart>
      <c:catAx>
        <c:axId val="31569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5745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57457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1569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 alignWithMargins="0"/>
    <c:pageMargins b="0.19685039370078741" l="0.78740157480314965" r="0.78740157480314965" t="0.39370078740157483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/>
              <a:t>INDICES DE SOLVENCIA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'Análisis financiero'!$B$15:$B$16</c:f>
              <c:strCache>
                <c:ptCount val="1"/>
                <c:pt idx="0">
                  <c:v>Endeudamiento Patrimonial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'Análisis financiero'!$C$4:$D$4</c:f>
              <c:strCache>
                <c:ptCount val="2"/>
                <c:pt idx="0">
                  <c:v>III TRIMESTRE 2021</c:v>
                </c:pt>
                <c:pt idx="1">
                  <c:v>III TRIMESTRE 2020</c:v>
                </c:pt>
              </c:strCache>
            </c:strRef>
          </c:cat>
          <c:val>
            <c:numRef>
              <c:f>'Análisis financiero'!$C$15:$D$15</c:f>
              <c:numCache>
                <c:formatCode>"$"\ #,##0.00</c:formatCode>
                <c:ptCount val="2"/>
                <c:pt idx="0">
                  <c:v>3.6603946630255799</c:v>
                </c:pt>
                <c:pt idx="1">
                  <c:v>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F-4222-ADD9-20257BF23082}"/>
            </c:ext>
          </c:extLst>
        </c:ser>
        <c:ser>
          <c:idx val="2"/>
          <c:order val="1"/>
          <c:tx>
            <c:strRef>
              <c:f>'Análisis financiero'!$B$18:$B$19</c:f>
              <c:strCache>
                <c:ptCount val="1"/>
                <c:pt idx="0">
                  <c:v>Endeudamiento Activo Total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val>
            <c:numRef>
              <c:f>'Análisis financiero'!$C$18:$D$18</c:f>
              <c:numCache>
                <c:formatCode>"$"\ #,##0.00</c:formatCode>
                <c:ptCount val="2"/>
                <c:pt idx="0">
                  <c:v>0.78542589795371798</c:v>
                </c:pt>
                <c:pt idx="1">
                  <c:v>0.73966073190038295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EF-4222-ADD9-20257BF23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359104"/>
        <c:axId val="345359664"/>
      </c:barChart>
      <c:catAx>
        <c:axId val="34535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535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53596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535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indice</a:t>
            </a:r>
            <a:r>
              <a:rPr lang="en-US" sz="1200" baseline="0"/>
              <a:t> de gestión</a:t>
            </a:r>
            <a:endParaRPr lang="en-US" sz="1200"/>
          </a:p>
        </c:rich>
      </c:tx>
      <c:layout>
        <c:manualLayout>
          <c:xMode val="edge"/>
          <c:yMode val="edge"/>
          <c:x val="0.33025453710316216"/>
          <c:y val="4.5652731280648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0403333690122936"/>
          <c:y val="0.15418027827295103"/>
          <c:w val="0.87500078537955372"/>
          <c:h val="0.4932622621085872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'Análisis de Gestión'!$B$8:$B$9</c:f>
              <c:strCache>
                <c:ptCount val="1"/>
                <c:pt idx="0">
                  <c:v>Rotación de existencias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'Análisis de Gestión'!$C$3:$D$4</c:f>
              <c:strCache>
                <c:ptCount val="2"/>
                <c:pt idx="0">
                  <c:v>II TRIMESTRE 2023</c:v>
                </c:pt>
                <c:pt idx="1">
                  <c:v>II TRIMESTRE 2022</c:v>
                </c:pt>
              </c:strCache>
            </c:strRef>
          </c:cat>
          <c:val>
            <c:numRef>
              <c:f>'Análisis de Gestión'!$C$8:$D$8</c:f>
              <c:numCache>
                <c:formatCode>0</c:formatCode>
                <c:ptCount val="2"/>
                <c:pt idx="0">
                  <c:v>75.693711046670046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A3-4DB2-B8E3-5BDEA0471C6F}"/>
            </c:ext>
          </c:extLst>
        </c:ser>
        <c:ser>
          <c:idx val="2"/>
          <c:order val="2"/>
          <c:tx>
            <c:strRef>
              <c:f>'Análisis de Gestión'!$B$11:$B$12</c:f>
              <c:strCache>
                <c:ptCount val="1"/>
                <c:pt idx="0">
                  <c:v>Rotación de cuentas por cobrar comerciales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'Análisis de Gestión'!$C$3:$D$4</c:f>
              <c:strCache>
                <c:ptCount val="2"/>
                <c:pt idx="0">
                  <c:v>II TRIMESTRE 2023</c:v>
                </c:pt>
                <c:pt idx="1">
                  <c:v>II TRIMESTRE 2022</c:v>
                </c:pt>
              </c:strCache>
            </c:strRef>
          </c:cat>
          <c:val>
            <c:numRef>
              <c:f>'Análisis de Gestión'!$C$11:$D$11</c:f>
              <c:numCache>
                <c:formatCode>0</c:formatCode>
                <c:ptCount val="2"/>
                <c:pt idx="0">
                  <c:v>22.560298577388224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A3-4DB2-B8E3-5BDEA0471C6F}"/>
            </c:ext>
          </c:extLst>
        </c:ser>
        <c:ser>
          <c:idx val="4"/>
          <c:order val="3"/>
          <c:tx>
            <c:strRef>
              <c:f>'Análisis de Gestión'!$B$14:$B$15</c:f>
              <c:strCache>
                <c:ptCount val="1"/>
                <c:pt idx="0">
                  <c:v>Rotación de cuentas por pagar comerciales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cat>
            <c:strRef>
              <c:f>'Análisis de Gestión'!$C$3:$D$4</c:f>
              <c:strCache>
                <c:ptCount val="2"/>
                <c:pt idx="0">
                  <c:v>II TRIMESTRE 2023</c:v>
                </c:pt>
                <c:pt idx="1">
                  <c:v>II TRIMESTRE 2022</c:v>
                </c:pt>
              </c:strCache>
            </c:strRef>
          </c:cat>
          <c:val>
            <c:numRef>
              <c:f>'Análisis de Gestión'!$C$14:$D$14</c:f>
              <c:numCache>
                <c:formatCode>0</c:formatCode>
                <c:ptCount val="2"/>
                <c:pt idx="0">
                  <c:v>67</c:v>
                </c:pt>
                <c:pt idx="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A3-4DB2-B8E3-5BDEA0471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12762752"/>
        <c:axId val="5127633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'Análisis de Gestión'!$B$5:$B$6</c15:sqref>
                        </c15:formulaRef>
                      </c:ext>
                    </c:extLst>
                    <c:strCache>
                      <c:ptCount val="1"/>
                      <c:pt idx="0">
                        <c:v>Rotación de activo total</c:v>
                      </c:pt>
                    </c:strCache>
                  </c:strRef>
                </c:tx>
                <c:spPr>
                  <a:pattFill prst="narHorz">
                    <a:fgClr>
                      <a:schemeClr val="accent1"/>
                    </a:fgClr>
                    <a:bgClr>
                      <a:schemeClr val="accent1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1"/>
                    </a:inn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'Análisis de Gestión'!$C$3:$D$4</c15:sqref>
                        </c15:formulaRef>
                      </c:ext>
                    </c:extLst>
                    <c:strCache>
                      <c:ptCount val="2"/>
                      <c:pt idx="0">
                        <c:v>II TRIMESTRE 2023</c:v>
                      </c:pt>
                      <c:pt idx="1">
                        <c:v>II TRIMESTRE 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'Análisis de Gestión'!$C$5:$D$5</c15:sqref>
                        </c15:formulaRef>
                      </c:ext>
                    </c:extLst>
                    <c:numCache>
                      <c:formatCode>0.0</c:formatCode>
                      <c:ptCount val="2"/>
                      <c:pt idx="0" formatCode="0.00">
                        <c:v>0.19130398265422438</c:v>
                      </c:pt>
                      <c:pt idx="1">
                        <c:v>0.31485579367848288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AA3-4DB2-B8E3-5BDEA0471C6F}"/>
                  </c:ext>
                </c:extLst>
              </c15:ser>
            </c15:filteredBarSeries>
          </c:ext>
        </c:extLst>
      </c:barChart>
      <c:catAx>
        <c:axId val="5127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1276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763312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127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504283307202679"/>
          <c:y val="0.76455155483779702"/>
          <c:w val="0.82771908275467154"/>
          <c:h val="0.196678803399660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indices de rentabilidad</a:t>
            </a:r>
          </a:p>
          <a:p>
            <a:pPr>
              <a:defRPr sz="900"/>
            </a:pPr>
            <a:endParaRPr lang="en-US" sz="900"/>
          </a:p>
        </c:rich>
      </c:tx>
      <c:layout>
        <c:manualLayout>
          <c:xMode val="edge"/>
          <c:yMode val="edge"/>
          <c:x val="0.27844893642026092"/>
          <c:y val="3.7174833344847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2147378781599666"/>
          <c:y val="0.23406634411662397"/>
          <c:w val="0.82982869061145381"/>
          <c:h val="0.542750929368029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'Análisis de Rentabilidad'!$B$18</c:f>
              <c:strCache>
                <c:ptCount val="1"/>
                <c:pt idx="0">
                  <c:v>Rentabilidad de ventas netas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'Análisis de Rentabilidad'!$C$4:$D$4</c:f>
              <c:strCache>
                <c:ptCount val="2"/>
                <c:pt idx="0">
                  <c:v>II TRIMESTRE 2023</c:v>
                </c:pt>
                <c:pt idx="1">
                  <c:v>II TRIMESTRE 2022</c:v>
                </c:pt>
              </c:strCache>
            </c:strRef>
          </c:cat>
          <c:val>
            <c:numRef>
              <c:f>'Análisis de Rentabilidad'!$C$18:$D$18</c:f>
              <c:numCache>
                <c:formatCode>0.0%</c:formatCode>
                <c:ptCount val="2"/>
                <c:pt idx="0">
                  <c:v>-3.9100734682830006E-2</c:v>
                </c:pt>
                <c:pt idx="1">
                  <c:v>3.8203280430129098E-2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B-4286-B379-C495B6771BAF}"/>
            </c:ext>
          </c:extLst>
        </c:ser>
        <c:ser>
          <c:idx val="1"/>
          <c:order val="1"/>
          <c:tx>
            <c:strRef>
              <c:f>'Análisis de Rentabilidad'!$B$21</c:f>
              <c:strCache>
                <c:ptCount val="1"/>
                <c:pt idx="0">
                  <c:v>ROE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val>
            <c:numRef>
              <c:f>'Análisis de Rentabilidad'!$C$21:$D$21</c:f>
              <c:numCache>
                <c:formatCode>0.0%</c:formatCode>
                <c:ptCount val="2"/>
                <c:pt idx="0">
                  <c:v>-0.16730944805713183</c:v>
                </c:pt>
                <c:pt idx="1">
                  <c:v>5.5389617769302457E-2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5B-4286-B379-C495B6771BAF}"/>
            </c:ext>
          </c:extLst>
        </c:ser>
        <c:ser>
          <c:idx val="2"/>
          <c:order val="2"/>
          <c:tx>
            <c:strRef>
              <c:f>'Análisis de Rentabilidad'!$B$24</c:f>
              <c:strCache>
                <c:ptCount val="1"/>
                <c:pt idx="0">
                  <c:v>ROA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val>
            <c:numRef>
              <c:f>'Análisis de Rentabilidad'!$C$24:$D$24</c:f>
              <c:numCache>
                <c:formatCode>0.0%</c:formatCode>
                <c:ptCount val="2"/>
                <c:pt idx="0">
                  <c:v>-3.3599999999999998E-2</c:v>
                </c:pt>
                <c:pt idx="1">
                  <c:v>1.7739144225230149E-2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D2-462C-9BFB-A6B1203C5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12748752"/>
        <c:axId val="512749312"/>
      </c:barChart>
      <c:catAx>
        <c:axId val="51274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1274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749312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1274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128005641085904"/>
          <c:y val="0.12755207782225023"/>
          <c:w val="0.59663321189328944"/>
          <c:h val="9.3707286828755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nillaexcel.com/blog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microsoft.com/office/2007/relationships/hdphoto" Target="../media/hdphoto1.wdp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3</xdr:row>
      <xdr:rowOff>152400</xdr:rowOff>
    </xdr:from>
    <xdr:to>
      <xdr:col>7</xdr:col>
      <xdr:colOff>444500</xdr:colOff>
      <xdr:row>28</xdr:row>
      <xdr:rowOff>101600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00" y="1809750"/>
          <a:ext cx="8067675" cy="4940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</a:rPr>
            <a:t>En la plantilla de excel Ratios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 Financierso </a:t>
          </a:r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</a:rPr>
            <a:t>vas a poder volcar los datos de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 la situación contable de su empresa para obtener los ratios más importentes de viabilidad</a:t>
          </a:r>
          <a:endParaRPr lang="es-E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Para usarla,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debes c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ompletar la información de Balance para los ejercicios que se quiera analizar. Si hay algún dato que no tienes, puedes dejarlo en cero.</a:t>
          </a: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En cada hoja verás los diferentes ratios con la explicación de que significa cada fórmula así como una representación gráfica.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7</xdr:col>
      <xdr:colOff>635000</xdr:colOff>
      <xdr:row>3</xdr:row>
      <xdr:rowOff>152400</xdr:rowOff>
    </xdr:from>
    <xdr:to>
      <xdr:col>10</xdr:col>
      <xdr:colOff>1231900</xdr:colOff>
      <xdr:row>24</xdr:row>
      <xdr:rowOff>165100</xdr:rowOff>
    </xdr:to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12175" y="1809750"/>
          <a:ext cx="4397375" cy="4203700"/>
        </a:xfrm>
        <a:prstGeom prst="rect">
          <a:avLst/>
        </a:prstGeom>
        <a:solidFill>
          <a:srgbClr val="FBFBFB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0" tIns="274320" rIns="274320" bIns="274320" rtlCol="0" anchor="t"/>
        <a:lstStyle/>
        <a:p>
          <a:r>
            <a:rPr lang="en-US" sz="1800" b="1">
              <a:solidFill>
                <a:schemeClr val="tx1">
                  <a:lumMod val="65000"/>
                  <a:lumOff val="35000"/>
                </a:schemeClr>
              </a:solidFill>
            </a:rPr>
            <a:t>Más ayuda</a:t>
          </a:r>
        </a:p>
        <a:p>
          <a:endParaRPr lang="en-US" sz="800" b="1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Si quieres saber más sobre cómo usar esta plantilla,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o adaptarla, extenderla o corregir algún error, sigue este link: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n-U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n-U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800" b="1">
              <a:solidFill>
                <a:schemeClr val="tx1">
                  <a:lumMod val="65000"/>
                  <a:lumOff val="35000"/>
                </a:schemeClr>
              </a:solidFill>
            </a:rPr>
            <a:t>Otras plantillas</a:t>
          </a:r>
        </a:p>
        <a:p>
          <a:endParaRPr lang="en-US" sz="8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Si esta plantilla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no es lo que necesitas, es posible que tengamos otra que se ajuste mejor. Aquí puedes acceder a muchas otras más:</a:t>
          </a:r>
        </a:p>
      </xdr:txBody>
    </xdr:sp>
    <xdr:clientData/>
  </xdr:twoCellAnchor>
  <xdr:twoCellAnchor>
    <xdr:from>
      <xdr:col>7</xdr:col>
      <xdr:colOff>635000</xdr:colOff>
      <xdr:row>11</xdr:row>
      <xdr:rowOff>50800</xdr:rowOff>
    </xdr:from>
    <xdr:to>
      <xdr:col>10</xdr:col>
      <xdr:colOff>1206500</xdr:colOff>
      <xdr:row>12</xdr:row>
      <xdr:rowOff>165100</xdr:rowOff>
    </xdr:to>
    <xdr:sp macro="" textlink="">
      <xdr:nvSpPr>
        <xdr:cNvPr id="4" name="TextBox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12175" y="3298825"/>
          <a:ext cx="43719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0" tIns="0" rIns="274320" bIns="0" rtlCol="0" anchor="ctr"/>
        <a:lstStyle/>
        <a:p>
          <a:r>
            <a:rPr lang="en-US" sz="1600" b="1">
              <a:solidFill>
                <a:srgbClr val="12A779"/>
              </a:solidFill>
            </a:rPr>
            <a:t>Ver más ayuda →</a:t>
          </a:r>
        </a:p>
      </xdr:txBody>
    </xdr:sp>
    <xdr:clientData/>
  </xdr:twoCellAnchor>
  <xdr:twoCellAnchor>
    <xdr:from>
      <xdr:col>7</xdr:col>
      <xdr:colOff>660400</xdr:colOff>
      <xdr:row>21</xdr:row>
      <xdr:rowOff>165100</xdr:rowOff>
    </xdr:from>
    <xdr:to>
      <xdr:col>10</xdr:col>
      <xdr:colOff>1231900</xdr:colOff>
      <xdr:row>23</xdr:row>
      <xdr:rowOff>76200</xdr:rowOff>
    </xdr:to>
    <xdr:sp macro="" textlink="">
      <xdr:nvSpPr>
        <xdr:cNvPr id="5" name="Text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537575" y="5413375"/>
          <a:ext cx="4371975" cy="311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0" tIns="0" rIns="274320" bIns="0" rtlCol="0" anchor="ctr"/>
        <a:lstStyle/>
        <a:p>
          <a:r>
            <a:rPr lang="en-US" sz="1600" b="1">
              <a:solidFill>
                <a:srgbClr val="12A779"/>
              </a:solidFill>
            </a:rPr>
            <a:t>Ver más plantillas →</a:t>
          </a:r>
        </a:p>
      </xdr:txBody>
    </xdr:sp>
    <xdr:clientData/>
  </xdr:twoCellAnchor>
  <xdr:twoCellAnchor editAs="absolute">
    <xdr:from>
      <xdr:col>1</xdr:col>
      <xdr:colOff>0</xdr:colOff>
      <xdr:row>0</xdr:row>
      <xdr:rowOff>47625</xdr:rowOff>
    </xdr:from>
    <xdr:to>
      <xdr:col>3</xdr:col>
      <xdr:colOff>0</xdr:colOff>
      <xdr:row>0</xdr:row>
      <xdr:rowOff>447676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76225" y="47625"/>
          <a:ext cx="253365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 b="1">
              <a:solidFill>
                <a:schemeClr val="bg1"/>
              </a:solidFill>
            </a:rPr>
            <a:t>RATIOS</a:t>
          </a:r>
          <a:r>
            <a:rPr lang="en-US" sz="1400" b="1" baseline="0">
              <a:solidFill>
                <a:schemeClr val="bg1"/>
              </a:solidFill>
            </a:rPr>
            <a:t> FINANCIEROS</a:t>
          </a:r>
          <a:endParaRPr lang="en-US" sz="18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5</xdr:col>
      <xdr:colOff>285750</xdr:colOff>
      <xdr:row>0</xdr:row>
      <xdr:rowOff>0</xdr:rowOff>
    </xdr:from>
    <xdr:to>
      <xdr:col>6</xdr:col>
      <xdr:colOff>885825</xdr:colOff>
      <xdr:row>1</xdr:row>
      <xdr:rowOff>19050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629275" y="0"/>
          <a:ext cx="186690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 b="1">
              <a:solidFill>
                <a:schemeClr val="bg1"/>
              </a:solidFill>
              <a:latin typeface="Arial Rounded MT Bold" panose="020F0704030504030204" pitchFamily="34" charset="77"/>
              <a:ea typeface="Apple Symbols" panose="02000000000000000000" pitchFamily="2" charset="-79"/>
              <a:cs typeface="Apple Symbols" panose="02000000000000000000" pitchFamily="2" charset="-79"/>
            </a:rPr>
            <a:t>PlanillaExcel.com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104775</xdr:colOff>
      <xdr:row>0</xdr:row>
      <xdr:rowOff>47625</xdr:rowOff>
    </xdr:from>
    <xdr:to>
      <xdr:col>2</xdr:col>
      <xdr:colOff>19050</xdr:colOff>
      <xdr:row>0</xdr:row>
      <xdr:rowOff>447676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14325" y="47625"/>
          <a:ext cx="253365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 b="1">
              <a:solidFill>
                <a:schemeClr val="bg1"/>
              </a:solidFill>
            </a:rPr>
            <a:t>RATIOS</a:t>
          </a:r>
          <a:r>
            <a:rPr lang="en-US" sz="1400" b="1" baseline="0">
              <a:solidFill>
                <a:schemeClr val="bg1"/>
              </a:solidFill>
            </a:rPr>
            <a:t> FINANCIEROS</a:t>
          </a:r>
          <a:endParaRPr lang="en-US" sz="18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4</xdr:col>
      <xdr:colOff>742950</xdr:colOff>
      <xdr:row>0</xdr:row>
      <xdr:rowOff>0</xdr:rowOff>
    </xdr:from>
    <xdr:to>
      <xdr:col>6</xdr:col>
      <xdr:colOff>514350</xdr:colOff>
      <xdr:row>1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67375" y="0"/>
          <a:ext cx="186690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 b="1">
              <a:solidFill>
                <a:schemeClr val="bg1"/>
              </a:solidFill>
              <a:latin typeface="Arial Rounded MT Bold" panose="020F0704030504030204" pitchFamily="34" charset="77"/>
              <a:ea typeface="Apple Symbols" panose="02000000000000000000" pitchFamily="2" charset="-79"/>
              <a:cs typeface="Apple Symbols" panose="02000000000000000000" pitchFamily="2" charset="-79"/>
            </a:rPr>
            <a:t>PlanillaExcel.com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1326445</xdr:colOff>
      <xdr:row>19</xdr:row>
      <xdr:rowOff>108303</xdr:rowOff>
    </xdr:from>
    <xdr:to>
      <xdr:col>4</xdr:col>
      <xdr:colOff>706967</xdr:colOff>
      <xdr:row>31</xdr:row>
      <xdr:rowOff>126295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1157C811-2EA3-4E16-9B34-DFAC2D5DD6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0</xdr:row>
      <xdr:rowOff>47625</xdr:rowOff>
    </xdr:from>
    <xdr:to>
      <xdr:col>2</xdr:col>
      <xdr:colOff>38100</xdr:colOff>
      <xdr:row>0</xdr:row>
      <xdr:rowOff>447676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FA48350E-2FCA-45D5-B56B-1E1ED9125F9C}"/>
            </a:ext>
          </a:extLst>
        </xdr:cNvPr>
        <xdr:cNvSpPr txBox="1"/>
      </xdr:nvSpPr>
      <xdr:spPr>
        <a:xfrm>
          <a:off x="222250" y="47625"/>
          <a:ext cx="265430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 b="1">
              <a:solidFill>
                <a:schemeClr val="tx1"/>
              </a:solidFill>
            </a:rPr>
            <a:t>RATIOS</a:t>
          </a:r>
          <a:r>
            <a:rPr lang="en-US" sz="1400" b="1" baseline="0">
              <a:solidFill>
                <a:schemeClr val="tx1"/>
              </a:solidFill>
            </a:rPr>
            <a:t> FINANCIEROS</a:t>
          </a:r>
          <a:endParaRPr lang="en-US" sz="18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218722</xdr:colOff>
      <xdr:row>1</xdr:row>
      <xdr:rowOff>14111</xdr:rowOff>
    </xdr:from>
    <xdr:to>
      <xdr:col>5</xdr:col>
      <xdr:colOff>2890956</xdr:colOff>
      <xdr:row>1</xdr:row>
      <xdr:rowOff>201615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FEFCFC0-3948-4C44-821E-0518CBE67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18722" y="536222"/>
          <a:ext cx="11378790" cy="187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1100667</xdr:colOff>
      <xdr:row>21</xdr:row>
      <xdr:rowOff>23636</xdr:rowOff>
    </xdr:from>
    <xdr:to>
      <xdr:col>3</xdr:col>
      <xdr:colOff>818445</xdr:colOff>
      <xdr:row>33</xdr:row>
      <xdr:rowOff>147461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19050</xdr:rowOff>
    </xdr:from>
    <xdr:to>
      <xdr:col>5</xdr:col>
      <xdr:colOff>832555</xdr:colOff>
      <xdr:row>33</xdr:row>
      <xdr:rowOff>133350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0</xdr:row>
      <xdr:rowOff>47625</xdr:rowOff>
    </xdr:from>
    <xdr:to>
      <xdr:col>2</xdr:col>
      <xdr:colOff>38100</xdr:colOff>
      <xdr:row>0</xdr:row>
      <xdr:rowOff>447676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09550" y="47625"/>
          <a:ext cx="253365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 b="1">
              <a:solidFill>
                <a:schemeClr val="tx1"/>
              </a:solidFill>
            </a:rPr>
            <a:t>RATIOS</a:t>
          </a:r>
          <a:r>
            <a:rPr lang="en-US" sz="1400" b="1" baseline="0">
              <a:solidFill>
                <a:schemeClr val="tx1"/>
              </a:solidFill>
            </a:rPr>
            <a:t> FINANCIEROS</a:t>
          </a:r>
          <a:endParaRPr lang="en-US" sz="18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2908710</xdr:colOff>
      <xdr:row>1</xdr:row>
      <xdr:rowOff>187504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A1B7239-AB32-4AB2-A248-A5D9CD67B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225323" y="522339"/>
          <a:ext cx="11378790" cy="187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243417</xdr:colOff>
      <xdr:row>19</xdr:row>
      <xdr:rowOff>15875</xdr:rowOff>
    </xdr:from>
    <xdr:to>
      <xdr:col>4</xdr:col>
      <xdr:colOff>1411111</xdr:colOff>
      <xdr:row>31</xdr:row>
      <xdr:rowOff>162277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228600</xdr:colOff>
      <xdr:row>0</xdr:row>
      <xdr:rowOff>47625</xdr:rowOff>
    </xdr:from>
    <xdr:to>
      <xdr:col>2</xdr:col>
      <xdr:colOff>619125</xdr:colOff>
      <xdr:row>1</xdr:row>
      <xdr:rowOff>1059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209550" y="47625"/>
          <a:ext cx="253365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tx1"/>
              </a:solidFill>
              <a:latin typeface="Calibri "/>
            </a:rPr>
            <a:t>RATIOS</a:t>
          </a:r>
          <a:r>
            <a:rPr lang="en-US" sz="1100" b="1" baseline="0">
              <a:solidFill>
                <a:schemeClr val="tx1"/>
              </a:solidFill>
              <a:latin typeface="Calibri "/>
            </a:rPr>
            <a:t> FINANCIEROS</a:t>
          </a:r>
          <a:endParaRPr lang="en-US" sz="1100" b="1">
            <a:solidFill>
              <a:schemeClr val="tx1"/>
            </a:solidFill>
            <a:latin typeface="Calibri 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783167</xdr:colOff>
      <xdr:row>26</xdr:row>
      <xdr:rowOff>116064</xdr:rowOff>
    </xdr:from>
    <xdr:to>
      <xdr:col>3</xdr:col>
      <xdr:colOff>1284112</xdr:colOff>
      <xdr:row>38</xdr:row>
      <xdr:rowOff>180622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228600</xdr:colOff>
      <xdr:row>0</xdr:row>
      <xdr:rowOff>47625</xdr:rowOff>
    </xdr:from>
    <xdr:to>
      <xdr:col>2</xdr:col>
      <xdr:colOff>628650</xdr:colOff>
      <xdr:row>0</xdr:row>
      <xdr:rowOff>447676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19075" y="47625"/>
          <a:ext cx="253365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200" b="1">
              <a:solidFill>
                <a:schemeClr val="tx1"/>
              </a:solidFill>
            </a:rPr>
            <a:t>RATIOS</a:t>
          </a:r>
          <a:r>
            <a:rPr lang="en-US" sz="1400" b="1" baseline="0">
              <a:solidFill>
                <a:schemeClr val="tx1"/>
              </a:solidFill>
            </a:rPr>
            <a:t> </a:t>
          </a:r>
          <a:r>
            <a:rPr lang="en-US" sz="1200" b="1" baseline="0">
              <a:solidFill>
                <a:schemeClr val="tx1"/>
              </a:solidFill>
            </a:rPr>
            <a:t>FINANCIEROS</a:t>
          </a:r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1518285</xdr:colOff>
      <xdr:row>31</xdr:row>
      <xdr:rowOff>141675</xdr:rowOff>
    </xdr:from>
    <xdr:to>
      <xdr:col>3</xdr:col>
      <xdr:colOff>5253</xdr:colOff>
      <xdr:row>38</xdr:row>
      <xdr:rowOff>33354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2BB5EDD-3159-4BC2-ABEF-F2754DC58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8345" y="6230055"/>
          <a:ext cx="1238250" cy="1095639"/>
        </a:xfrm>
        <a:prstGeom prst="rect">
          <a:avLst/>
        </a:prstGeom>
      </xdr:spPr>
    </xdr:pic>
    <xdr:clientData/>
  </xdr:twoCellAnchor>
  <xdr:twoCellAnchor editAs="oneCell">
    <xdr:from>
      <xdr:col>2</xdr:col>
      <xdr:colOff>2533650</xdr:colOff>
      <xdr:row>31</xdr:row>
      <xdr:rowOff>158750</xdr:rowOff>
    </xdr:from>
    <xdr:to>
      <xdr:col>4</xdr:col>
      <xdr:colOff>228600</xdr:colOff>
      <xdr:row>38</xdr:row>
      <xdr:rowOff>114718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43366C-9D0B-44DF-9140-4FA5730C0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2600" y="6280150"/>
          <a:ext cx="1549400" cy="11180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tiago\Downloads\planilla-de-excel-para-el-aplicativo-de-compras-y-ven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Comprobant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B1:K4"/>
  <sheetViews>
    <sheetView showGridLines="0" workbookViewId="0">
      <selection activeCell="I29" sqref="I29"/>
    </sheetView>
  </sheetViews>
  <sheetFormatPr baseColWidth="10" defaultColWidth="11.42578125" defaultRowHeight="15.75" x14ac:dyDescent="0.25"/>
  <cols>
    <col min="1" max="1" width="4.28515625" style="29" customWidth="1"/>
    <col min="2" max="11" width="19" style="29" customWidth="1"/>
    <col min="12" max="16384" width="11.42578125" style="29"/>
  </cols>
  <sheetData>
    <row r="1" spans="2:11" s="2" customFormat="1" ht="41.25" customHeight="1" x14ac:dyDescent="0.25">
      <c r="B1" s="1"/>
      <c r="C1" s="1"/>
      <c r="D1" s="1"/>
      <c r="E1" s="1"/>
      <c r="F1" s="1"/>
      <c r="G1" s="1"/>
    </row>
    <row r="2" spans="2:11" ht="24" customHeight="1" x14ac:dyDescent="0.25"/>
    <row r="3" spans="2:11" ht="42" customHeight="1" x14ac:dyDescent="0.25">
      <c r="B3" s="30" t="s">
        <v>77</v>
      </c>
      <c r="C3" s="31"/>
      <c r="D3" s="31"/>
      <c r="E3" s="31"/>
      <c r="F3" s="31"/>
      <c r="G3" s="31"/>
      <c r="H3" s="31"/>
      <c r="I3" s="31"/>
      <c r="J3" s="31"/>
      <c r="K3" s="31"/>
    </row>
    <row r="4" spans="2:11" ht="15" customHeight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G58"/>
  <sheetViews>
    <sheetView showGridLines="0" zoomScale="80" zoomScaleNormal="80" workbookViewId="0">
      <selection activeCell="F5" sqref="F5"/>
    </sheetView>
  </sheetViews>
  <sheetFormatPr baseColWidth="10" defaultColWidth="9.28515625" defaultRowHeight="15" x14ac:dyDescent="0.25"/>
  <cols>
    <col min="1" max="1" width="3.28515625" style="2" customWidth="1"/>
    <col min="2" max="2" width="39.28515625" style="2" customWidth="1"/>
    <col min="3" max="6" width="15.7109375" style="2" customWidth="1"/>
    <col min="7" max="16384" width="9.28515625" style="2"/>
  </cols>
  <sheetData>
    <row r="1" spans="2:7" ht="41.25" customHeight="1" x14ac:dyDescent="0.25">
      <c r="B1" s="1"/>
      <c r="C1" s="1"/>
      <c r="D1" s="1"/>
      <c r="E1" s="1"/>
      <c r="F1" s="1"/>
      <c r="G1" s="1"/>
    </row>
    <row r="3" spans="2:7" ht="28.5" x14ac:dyDescent="0.25">
      <c r="B3" s="3" t="s">
        <v>0</v>
      </c>
      <c r="C3" s="4"/>
      <c r="D3" s="5"/>
      <c r="E3" s="5"/>
      <c r="F3" s="6"/>
    </row>
    <row r="4" spans="2:7" ht="19.5" thickBot="1" x14ac:dyDescent="0.3">
      <c r="C4" s="37" t="s">
        <v>1</v>
      </c>
      <c r="D4" s="37"/>
      <c r="E4" s="37"/>
      <c r="F4" s="37"/>
    </row>
    <row r="5" spans="2:7" ht="19.5" thickBot="1" x14ac:dyDescent="0.3">
      <c r="B5" s="22" t="s">
        <v>2</v>
      </c>
      <c r="C5" s="22">
        <v>2017</v>
      </c>
      <c r="D5" s="22">
        <v>2018</v>
      </c>
      <c r="E5" s="22">
        <v>2019</v>
      </c>
      <c r="F5" s="22">
        <v>2020</v>
      </c>
    </row>
    <row r="6" spans="2:7" s="9" customFormat="1" ht="19.5" thickBot="1" x14ac:dyDescent="0.3">
      <c r="B6" s="7" t="s">
        <v>3</v>
      </c>
      <c r="C6" s="8">
        <f>SUM(C7:C9)-C10</f>
        <v>4940</v>
      </c>
      <c r="D6" s="8">
        <f>SUM(D7:D9)-D10</f>
        <v>4810</v>
      </c>
      <c r="E6" s="8">
        <f>SUM(E7:E9)-E10</f>
        <v>4650</v>
      </c>
      <c r="F6" s="8">
        <f>SUM(F7:F9)-F10</f>
        <v>4700</v>
      </c>
    </row>
    <row r="7" spans="2:7" ht="19.5" thickBot="1" x14ac:dyDescent="0.3">
      <c r="B7" s="10" t="s">
        <v>4</v>
      </c>
      <c r="C7" s="11">
        <v>1000</v>
      </c>
      <c r="D7" s="11">
        <v>1000</v>
      </c>
      <c r="E7" s="11">
        <v>1100</v>
      </c>
      <c r="F7" s="11">
        <v>1300</v>
      </c>
    </row>
    <row r="8" spans="2:7" ht="19.5" thickBot="1" x14ac:dyDescent="0.3">
      <c r="B8" s="12" t="s">
        <v>5</v>
      </c>
      <c r="C8" s="13">
        <v>4000</v>
      </c>
      <c r="D8" s="13">
        <v>4200</v>
      </c>
      <c r="E8" s="13">
        <v>4250</v>
      </c>
      <c r="F8" s="13">
        <v>4500</v>
      </c>
    </row>
    <row r="9" spans="2:7" ht="19.5" thickBot="1" x14ac:dyDescent="0.3">
      <c r="B9" s="12" t="s">
        <v>6</v>
      </c>
      <c r="C9" s="13">
        <v>500</v>
      </c>
      <c r="D9" s="13">
        <v>500</v>
      </c>
      <c r="E9" s="13">
        <v>500</v>
      </c>
      <c r="F9" s="13">
        <v>500</v>
      </c>
    </row>
    <row r="10" spans="2:7" ht="19.5" thickBot="1" x14ac:dyDescent="0.3">
      <c r="B10" s="12" t="s">
        <v>7</v>
      </c>
      <c r="C10" s="13">
        <v>560</v>
      </c>
      <c r="D10" s="13">
        <v>890</v>
      </c>
      <c r="E10" s="13">
        <v>1200</v>
      </c>
      <c r="F10" s="13">
        <v>1600</v>
      </c>
    </row>
    <row r="11" spans="2:7" s="9" customFormat="1" ht="19.5" thickBot="1" x14ac:dyDescent="0.3">
      <c r="B11" s="12" t="s">
        <v>8</v>
      </c>
      <c r="C11" s="13">
        <v>900</v>
      </c>
      <c r="D11" s="13">
        <v>1100</v>
      </c>
      <c r="E11" s="13">
        <v>1000</v>
      </c>
      <c r="F11" s="13">
        <v>1050</v>
      </c>
    </row>
    <row r="12" spans="2:7" s="9" customFormat="1" ht="19.5" thickBot="1" x14ac:dyDescent="0.3">
      <c r="B12" s="7" t="s">
        <v>78</v>
      </c>
      <c r="C12" s="8">
        <f>SUM(C13:C14)</f>
        <v>840</v>
      </c>
      <c r="D12" s="8">
        <f>SUM(D13:D14)</f>
        <v>920</v>
      </c>
      <c r="E12" s="8">
        <f>SUM(E13:E14)</f>
        <v>1080</v>
      </c>
      <c r="F12" s="8">
        <f>SUM(F13:F14)</f>
        <v>970</v>
      </c>
    </row>
    <row r="13" spans="2:7" ht="19.5" thickBot="1" x14ac:dyDescent="0.3">
      <c r="B13" s="12" t="s">
        <v>9</v>
      </c>
      <c r="C13" s="13">
        <v>700</v>
      </c>
      <c r="D13" s="13">
        <v>800</v>
      </c>
      <c r="E13" s="13">
        <v>900</v>
      </c>
      <c r="F13" s="13">
        <v>770</v>
      </c>
    </row>
    <row r="14" spans="2:7" ht="19.5" thickBot="1" x14ac:dyDescent="0.3">
      <c r="B14" s="12" t="s">
        <v>10</v>
      </c>
      <c r="C14" s="13">
        <v>140</v>
      </c>
      <c r="D14" s="13">
        <v>120</v>
      </c>
      <c r="E14" s="13">
        <v>180</v>
      </c>
      <c r="F14" s="13">
        <v>200</v>
      </c>
    </row>
    <row r="15" spans="2:7" s="9" customFormat="1" ht="19.5" thickBot="1" x14ac:dyDescent="0.3">
      <c r="B15" s="7" t="s">
        <v>11</v>
      </c>
      <c r="C15" s="8">
        <f>SUM(C16:C17)</f>
        <v>430</v>
      </c>
      <c r="D15" s="8">
        <f>SUM(D16:D17)</f>
        <v>640</v>
      </c>
      <c r="E15" s="8">
        <f>SUM(E16:E17)</f>
        <v>510</v>
      </c>
      <c r="F15" s="8">
        <f>SUM(F16:F17)</f>
        <v>550</v>
      </c>
    </row>
    <row r="16" spans="2:7" ht="19.5" thickBot="1" x14ac:dyDescent="0.3">
      <c r="B16" s="12" t="s">
        <v>12</v>
      </c>
      <c r="C16" s="13">
        <v>130</v>
      </c>
      <c r="D16" s="13">
        <v>140</v>
      </c>
      <c r="E16" s="13">
        <v>160</v>
      </c>
      <c r="F16" s="13">
        <v>150</v>
      </c>
    </row>
    <row r="17" spans="2:6" ht="19.5" thickBot="1" x14ac:dyDescent="0.3">
      <c r="B17" s="12" t="s">
        <v>13</v>
      </c>
      <c r="C17" s="13">
        <v>300</v>
      </c>
      <c r="D17" s="13">
        <v>500</v>
      </c>
      <c r="E17" s="13">
        <v>350</v>
      </c>
      <c r="F17" s="13">
        <v>400</v>
      </c>
    </row>
    <row r="18" spans="2:6" s="9" customFormat="1" ht="19.5" thickBot="1" x14ac:dyDescent="0.3">
      <c r="B18" s="7" t="s">
        <v>14</v>
      </c>
      <c r="C18" s="8">
        <f>C6+C11+C12+C15</f>
        <v>7110</v>
      </c>
      <c r="D18" s="8">
        <f>D6+D11+D12+D15</f>
        <v>7470</v>
      </c>
      <c r="E18" s="8">
        <f>E6+E11+E12+E15</f>
        <v>7240</v>
      </c>
      <c r="F18" s="8">
        <f>F6+F11+F12+F15</f>
        <v>7270</v>
      </c>
    </row>
    <row r="19" spans="2:6" ht="15.75" thickBot="1" x14ac:dyDescent="0.3"/>
    <row r="20" spans="2:6" ht="19.5" thickBot="1" x14ac:dyDescent="0.3">
      <c r="B20" s="22" t="s">
        <v>15</v>
      </c>
      <c r="C20" s="22">
        <v>2012</v>
      </c>
      <c r="D20" s="22">
        <v>2013</v>
      </c>
      <c r="E20" s="22">
        <v>2014</v>
      </c>
      <c r="F20" s="22">
        <v>2015</v>
      </c>
    </row>
    <row r="21" spans="2:6" s="9" customFormat="1" ht="19.5" thickBot="1" x14ac:dyDescent="0.3">
      <c r="B21" s="7" t="s">
        <v>16</v>
      </c>
      <c r="C21" s="8">
        <f>SUM(C22:C25)</f>
        <v>4840</v>
      </c>
      <c r="D21" s="8">
        <f>SUM(D22:D25)</f>
        <v>5140</v>
      </c>
      <c r="E21" s="8">
        <f>SUM(E22:E25)</f>
        <v>5135</v>
      </c>
      <c r="F21" s="8">
        <f>SUM(F22:F25)</f>
        <v>5250</v>
      </c>
    </row>
    <row r="22" spans="2:6" ht="19.5" thickBot="1" x14ac:dyDescent="0.3">
      <c r="B22" s="12" t="s">
        <v>17</v>
      </c>
      <c r="C22" s="13">
        <v>3000</v>
      </c>
      <c r="D22" s="13">
        <v>3000</v>
      </c>
      <c r="E22" s="13">
        <v>3000</v>
      </c>
      <c r="F22" s="13">
        <v>3000</v>
      </c>
    </row>
    <row r="23" spans="2:6" ht="19.5" thickBot="1" x14ac:dyDescent="0.3">
      <c r="B23" s="12" t="s">
        <v>18</v>
      </c>
      <c r="C23" s="13">
        <v>1070</v>
      </c>
      <c r="D23" s="13">
        <v>1340</v>
      </c>
      <c r="E23" s="13">
        <v>1340</v>
      </c>
      <c r="F23" s="13">
        <v>1455</v>
      </c>
    </row>
    <row r="24" spans="2:6" ht="19.5" thickBot="1" x14ac:dyDescent="0.3">
      <c r="B24" s="12" t="s">
        <v>19</v>
      </c>
      <c r="C24" s="13">
        <v>770</v>
      </c>
      <c r="D24" s="13">
        <v>800</v>
      </c>
      <c r="E24" s="13">
        <v>795</v>
      </c>
      <c r="F24" s="13">
        <v>795</v>
      </c>
    </row>
    <row r="25" spans="2:6" ht="19.5" thickBot="1" x14ac:dyDescent="0.3">
      <c r="B25" s="12" t="s">
        <v>20</v>
      </c>
      <c r="C25" s="13"/>
      <c r="D25" s="13"/>
      <c r="E25" s="13"/>
      <c r="F25" s="13"/>
    </row>
    <row r="26" spans="2:6" s="9" customFormat="1" ht="19.5" thickBot="1" x14ac:dyDescent="0.3">
      <c r="B26" s="7" t="s">
        <v>21</v>
      </c>
      <c r="C26" s="8">
        <f>SUM(C27:C28)</f>
        <v>1460</v>
      </c>
      <c r="D26" s="8">
        <f>SUM(D27:D28)</f>
        <v>1360</v>
      </c>
      <c r="E26" s="8">
        <f>SUM(E27:E28)</f>
        <v>1480</v>
      </c>
      <c r="F26" s="8">
        <f>SUM(F27:F28)</f>
        <v>1300</v>
      </c>
    </row>
    <row r="27" spans="2:6" ht="19.5" thickBot="1" x14ac:dyDescent="0.3">
      <c r="B27" s="12" t="s">
        <v>22</v>
      </c>
      <c r="C27" s="13">
        <v>1460</v>
      </c>
      <c r="D27" s="13">
        <v>1360</v>
      </c>
      <c r="E27" s="13">
        <v>1480</v>
      </c>
      <c r="F27" s="13">
        <v>1300</v>
      </c>
    </row>
    <row r="28" spans="2:6" ht="19.5" thickBot="1" x14ac:dyDescent="0.3">
      <c r="B28" s="12" t="s">
        <v>79</v>
      </c>
      <c r="C28" s="13"/>
      <c r="D28" s="13"/>
      <c r="E28" s="13"/>
      <c r="F28" s="13"/>
    </row>
    <row r="29" spans="2:6" s="9" customFormat="1" ht="19.5" thickBot="1" x14ac:dyDescent="0.3">
      <c r="B29" s="7" t="s">
        <v>23</v>
      </c>
      <c r="C29" s="8">
        <f>SUM(C30:C32)</f>
        <v>810</v>
      </c>
      <c r="D29" s="8">
        <f>SUM(D30:D32)</f>
        <v>970</v>
      </c>
      <c r="E29" s="8">
        <f>SUM(E30:E32)</f>
        <v>625</v>
      </c>
      <c r="F29" s="8">
        <f>SUM(F30:F32)</f>
        <v>720</v>
      </c>
    </row>
    <row r="30" spans="2:6" ht="19.5" thickBot="1" x14ac:dyDescent="0.3">
      <c r="B30" s="12" t="s">
        <v>24</v>
      </c>
      <c r="C30" s="13">
        <v>500</v>
      </c>
      <c r="D30" s="13">
        <v>550</v>
      </c>
      <c r="E30" s="13">
        <v>430</v>
      </c>
      <c r="F30" s="13">
        <v>450</v>
      </c>
    </row>
    <row r="31" spans="2:6" ht="19.5" thickBot="1" x14ac:dyDescent="0.3">
      <c r="B31" s="12" t="s">
        <v>25</v>
      </c>
      <c r="C31" s="13">
        <v>110</v>
      </c>
      <c r="D31" s="13">
        <v>50</v>
      </c>
      <c r="E31" s="13">
        <v>10</v>
      </c>
      <c r="F31" s="13">
        <v>60</v>
      </c>
    </row>
    <row r="32" spans="2:6" ht="19.5" thickBot="1" x14ac:dyDescent="0.3">
      <c r="B32" s="12" t="s">
        <v>26</v>
      </c>
      <c r="C32" s="13">
        <v>200</v>
      </c>
      <c r="D32" s="13">
        <v>370</v>
      </c>
      <c r="E32" s="13">
        <v>185</v>
      </c>
      <c r="F32" s="13">
        <v>210</v>
      </c>
    </row>
    <row r="33" spans="2:6" s="9" customFormat="1" ht="19.5" thickBot="1" x14ac:dyDescent="0.3">
      <c r="B33" s="7" t="s">
        <v>27</v>
      </c>
      <c r="C33" s="8">
        <f>C21+C26+C29</f>
        <v>7110</v>
      </c>
      <c r="D33" s="8">
        <f>D21+D26+D29</f>
        <v>7470</v>
      </c>
      <c r="E33" s="8">
        <f>E21+E26+E29</f>
        <v>7240</v>
      </c>
      <c r="F33" s="8">
        <f>F21+F26+F29</f>
        <v>7270</v>
      </c>
    </row>
    <row r="34" spans="2:6" s="17" customFormat="1" ht="12" customHeight="1" x14ac:dyDescent="0.25">
      <c r="B34" s="15"/>
      <c r="C34" s="16" t="str">
        <f>IF(C18&lt;&gt;C33,"DESCUADRE","")</f>
        <v/>
      </c>
      <c r="D34" s="16" t="str">
        <f>IF(D18&lt;&gt;D33,"DESCUADRE","")</f>
        <v/>
      </c>
      <c r="E34" s="16" t="str">
        <f>IF(E18&lt;&gt;E33,"DESCUADRE","")</f>
        <v/>
      </c>
      <c r="F34" s="16" t="str">
        <f>IF(F18&lt;&gt;F33,"DESCUADRE","")</f>
        <v/>
      </c>
    </row>
    <row r="35" spans="2:6" ht="7.5" customHeight="1" thickBot="1" x14ac:dyDescent="0.3">
      <c r="B35" s="18"/>
    </row>
    <row r="36" spans="2:6" ht="19.5" thickBot="1" x14ac:dyDescent="0.3">
      <c r="B36" s="22" t="s">
        <v>28</v>
      </c>
      <c r="C36" s="22">
        <v>2012</v>
      </c>
      <c r="D36" s="22">
        <v>2013</v>
      </c>
      <c r="E36" s="22">
        <v>2014</v>
      </c>
      <c r="F36" s="22">
        <v>2015</v>
      </c>
    </row>
    <row r="37" spans="2:6" s="9" customFormat="1" ht="19.5" thickBot="1" x14ac:dyDescent="0.3">
      <c r="B37" s="7" t="s">
        <v>29</v>
      </c>
      <c r="C37" s="8">
        <f>SUM(C38:C39)</f>
        <v>5050</v>
      </c>
      <c r="D37" s="8">
        <f>SUM(D38:D39)</f>
        <v>5180</v>
      </c>
      <c r="E37" s="8">
        <f>SUM(E38:E39)</f>
        <v>5400</v>
      </c>
      <c r="F37" s="8">
        <f>SUM(F38:F39)</f>
        <v>5980</v>
      </c>
    </row>
    <row r="38" spans="2:6" ht="19.5" thickBot="1" x14ac:dyDescent="0.3">
      <c r="B38" s="12" t="s">
        <v>30</v>
      </c>
      <c r="C38" s="13">
        <v>5000</v>
      </c>
      <c r="D38" s="13">
        <v>5100</v>
      </c>
      <c r="E38" s="13">
        <v>5300</v>
      </c>
      <c r="F38" s="13">
        <v>5900</v>
      </c>
    </row>
    <row r="39" spans="2:6" ht="19.5" thickBot="1" x14ac:dyDescent="0.3">
      <c r="B39" s="12" t="s">
        <v>31</v>
      </c>
      <c r="C39" s="13">
        <v>50</v>
      </c>
      <c r="D39" s="13">
        <v>80</v>
      </c>
      <c r="E39" s="13">
        <v>100</v>
      </c>
      <c r="F39" s="13">
        <v>80</v>
      </c>
    </row>
    <row r="40" spans="2:6" s="9" customFormat="1" ht="19.5" thickBot="1" x14ac:dyDescent="0.3">
      <c r="B40" s="7" t="s">
        <v>32</v>
      </c>
      <c r="C40" s="8">
        <f>SUM(C41:C42)</f>
        <v>2700</v>
      </c>
      <c r="D40" s="8">
        <f>SUM(D41:D42)</f>
        <v>2500</v>
      </c>
      <c r="E40" s="8">
        <f>SUM(E41:E42)</f>
        <v>2700</v>
      </c>
      <c r="F40" s="8">
        <f>SUM(F41:F42)</f>
        <v>3050</v>
      </c>
    </row>
    <row r="41" spans="2:6" ht="19.5" thickBot="1" x14ac:dyDescent="0.3">
      <c r="B41" s="12" t="s">
        <v>33</v>
      </c>
      <c r="C41" s="13">
        <v>2600</v>
      </c>
      <c r="D41" s="13">
        <v>2700</v>
      </c>
      <c r="E41" s="13">
        <v>2600</v>
      </c>
      <c r="F41" s="13">
        <v>3100</v>
      </c>
    </row>
    <row r="42" spans="2:6" ht="19.5" thickBot="1" x14ac:dyDescent="0.3">
      <c r="B42" s="12" t="s">
        <v>34</v>
      </c>
      <c r="C42" s="13">
        <v>100</v>
      </c>
      <c r="D42" s="13">
        <v>-200</v>
      </c>
      <c r="E42" s="13">
        <v>100</v>
      </c>
      <c r="F42" s="13">
        <v>-50</v>
      </c>
    </row>
    <row r="43" spans="2:6" s="9" customFormat="1" ht="19.5" thickBot="1" x14ac:dyDescent="0.3">
      <c r="B43" s="7" t="s">
        <v>35</v>
      </c>
      <c r="C43" s="8">
        <f>SUM(C44:C48)</f>
        <v>1180</v>
      </c>
      <c r="D43" s="8">
        <f>SUM(D44:D48)</f>
        <v>1250</v>
      </c>
      <c r="E43" s="8">
        <f>SUM(E44:E48)</f>
        <v>1315</v>
      </c>
      <c r="F43" s="8">
        <f>SUM(F44:F48)</f>
        <v>1485</v>
      </c>
    </row>
    <row r="44" spans="2:6" ht="19.5" thickBot="1" x14ac:dyDescent="0.3">
      <c r="B44" s="12" t="s">
        <v>36</v>
      </c>
      <c r="C44" s="13">
        <v>600</v>
      </c>
      <c r="D44" s="13">
        <v>560</v>
      </c>
      <c r="E44" s="13">
        <v>620</v>
      </c>
      <c r="F44" s="13">
        <v>700</v>
      </c>
    </row>
    <row r="45" spans="2:6" ht="19.5" thickBot="1" x14ac:dyDescent="0.3">
      <c r="B45" s="12" t="s">
        <v>37</v>
      </c>
      <c r="C45" s="13">
        <v>120</v>
      </c>
      <c r="D45" s="13">
        <v>110</v>
      </c>
      <c r="E45" s="13">
        <v>100</v>
      </c>
      <c r="F45" s="13">
        <v>140</v>
      </c>
    </row>
    <row r="46" spans="2:6" ht="19.5" thickBot="1" x14ac:dyDescent="0.3">
      <c r="B46" s="12" t="s">
        <v>38</v>
      </c>
      <c r="C46" s="13">
        <v>400</v>
      </c>
      <c r="D46" s="13">
        <v>450</v>
      </c>
      <c r="E46" s="13">
        <v>500</v>
      </c>
      <c r="F46" s="13">
        <v>550</v>
      </c>
    </row>
    <row r="47" spans="2:6" ht="19.5" thickBot="1" x14ac:dyDescent="0.3">
      <c r="B47" s="12" t="s">
        <v>39</v>
      </c>
      <c r="C47" s="13">
        <v>50</v>
      </c>
      <c r="D47" s="13">
        <v>60</v>
      </c>
      <c r="E47" s="13">
        <v>75</v>
      </c>
      <c r="F47" s="13">
        <v>70</v>
      </c>
    </row>
    <row r="48" spans="2:6" ht="19.5" thickBot="1" x14ac:dyDescent="0.3">
      <c r="B48" s="12" t="s">
        <v>40</v>
      </c>
      <c r="C48" s="13">
        <v>10</v>
      </c>
      <c r="D48" s="13">
        <v>70</v>
      </c>
      <c r="E48" s="13">
        <v>20</v>
      </c>
      <c r="F48" s="13">
        <v>25</v>
      </c>
    </row>
    <row r="49" spans="2:6" s="9" customFormat="1" ht="19.5" thickBot="1" x14ac:dyDescent="0.3">
      <c r="B49" s="7" t="s">
        <v>41</v>
      </c>
      <c r="C49" s="8">
        <f>C37-C40-C43</f>
        <v>1170</v>
      </c>
      <c r="D49" s="8">
        <f>D37-D40-D43</f>
        <v>1430</v>
      </c>
      <c r="E49" s="8">
        <f>E37-E40-E43</f>
        <v>1385</v>
      </c>
      <c r="F49" s="8">
        <f>F37-F40-F43</f>
        <v>1445</v>
      </c>
    </row>
    <row r="50" spans="2:6" ht="19.5" thickBot="1" x14ac:dyDescent="0.3">
      <c r="B50" s="12" t="s">
        <v>42</v>
      </c>
      <c r="C50" s="13">
        <v>200</v>
      </c>
      <c r="D50" s="13">
        <v>180</v>
      </c>
      <c r="E50" s="13">
        <v>190</v>
      </c>
      <c r="F50" s="13">
        <v>170</v>
      </c>
    </row>
    <row r="51" spans="2:6" s="9" customFormat="1" ht="19.5" thickBot="1" x14ac:dyDescent="0.3">
      <c r="B51" s="7" t="s">
        <v>43</v>
      </c>
      <c r="C51" s="8">
        <f>C49-C50</f>
        <v>970</v>
      </c>
      <c r="D51" s="8">
        <f>D49-D50</f>
        <v>1250</v>
      </c>
      <c r="E51" s="8">
        <f>E49-E50</f>
        <v>1195</v>
      </c>
      <c r="F51" s="8">
        <f>F49-F50</f>
        <v>1275</v>
      </c>
    </row>
    <row r="52" spans="2:6" ht="19.5" thickBot="1" x14ac:dyDescent="0.3">
      <c r="B52" s="12" t="s">
        <v>44</v>
      </c>
      <c r="C52" s="13">
        <v>300</v>
      </c>
      <c r="D52" s="13">
        <v>330</v>
      </c>
      <c r="E52" s="13">
        <v>310</v>
      </c>
      <c r="F52" s="13">
        <v>400</v>
      </c>
    </row>
    <row r="53" spans="2:6" s="9" customFormat="1" ht="19.5" thickBot="1" x14ac:dyDescent="0.3">
      <c r="B53" s="7" t="s">
        <v>45</v>
      </c>
      <c r="C53" s="8">
        <f>C51-C52</f>
        <v>670</v>
      </c>
      <c r="D53" s="8">
        <f>D51-D52</f>
        <v>920</v>
      </c>
      <c r="E53" s="8">
        <f>E51-E52</f>
        <v>885</v>
      </c>
      <c r="F53" s="8">
        <f>F51-F52</f>
        <v>875</v>
      </c>
    </row>
    <row r="54" spans="2:6" ht="19.5" thickBot="1" x14ac:dyDescent="0.3">
      <c r="B54" s="12" t="s">
        <v>46</v>
      </c>
      <c r="C54" s="13">
        <v>100</v>
      </c>
      <c r="D54" s="13">
        <v>120</v>
      </c>
      <c r="E54" s="13">
        <v>110</v>
      </c>
      <c r="F54" s="13">
        <v>100</v>
      </c>
    </row>
    <row r="55" spans="2:6" ht="19.5" thickBot="1" x14ac:dyDescent="0.3">
      <c r="B55" s="12" t="s">
        <v>47</v>
      </c>
      <c r="C55" s="13">
        <v>0</v>
      </c>
      <c r="D55" s="13">
        <v>240</v>
      </c>
      <c r="E55" s="13">
        <v>200</v>
      </c>
      <c r="F55" s="13">
        <v>180</v>
      </c>
    </row>
    <row r="56" spans="2:6" s="9" customFormat="1" ht="19.5" thickBot="1" x14ac:dyDescent="0.3">
      <c r="B56" s="7" t="s">
        <v>48</v>
      </c>
      <c r="C56" s="8">
        <f>C53+C54-C55</f>
        <v>770</v>
      </c>
      <c r="D56" s="8">
        <f>D53+D54-D55</f>
        <v>800</v>
      </c>
      <c r="E56" s="8">
        <f>E53+E54-E55</f>
        <v>795</v>
      </c>
      <c r="F56" s="8">
        <f>F53+F54-F55</f>
        <v>795</v>
      </c>
    </row>
    <row r="58" spans="2:6" x14ac:dyDescent="0.25">
      <c r="D58" s="38"/>
      <c r="E58" s="38"/>
      <c r="F58" s="38"/>
    </row>
  </sheetData>
  <mergeCells count="2">
    <mergeCell ref="C4:F4"/>
    <mergeCell ref="D58:F58"/>
  </mergeCells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CF137-8EB5-4B16-BB0A-C294056F0414}">
  <dimension ref="B1:F51"/>
  <sheetViews>
    <sheetView showGridLines="0" showZeros="0" zoomScale="90" zoomScaleNormal="90" workbookViewId="0">
      <selection activeCell="E22" sqref="E22"/>
    </sheetView>
  </sheetViews>
  <sheetFormatPr baseColWidth="10" defaultColWidth="9.28515625" defaultRowHeight="15" x14ac:dyDescent="0.25"/>
  <cols>
    <col min="1" max="1" width="3.28515625" style="2" customWidth="1"/>
    <col min="2" max="2" width="37.42578125" style="2" bestFit="1" customWidth="1"/>
    <col min="3" max="4" width="21.7109375" style="2" bestFit="1" customWidth="1"/>
    <col min="5" max="5" width="40.42578125" style="2" customWidth="1"/>
    <col min="6" max="6" width="41.7109375" style="2" customWidth="1"/>
    <col min="7" max="16384" width="9.28515625" style="2"/>
  </cols>
  <sheetData>
    <row r="1" spans="2:6" ht="41.25" customHeight="1" x14ac:dyDescent="0.25">
      <c r="B1" s="36"/>
      <c r="C1" s="36"/>
      <c r="D1" s="36"/>
      <c r="E1" s="36"/>
      <c r="F1" s="36"/>
    </row>
    <row r="2" spans="2:6" ht="18.75" customHeight="1" x14ac:dyDescent="0.25"/>
    <row r="3" spans="2:6" ht="15" customHeight="1" thickBot="1" x14ac:dyDescent="0.3"/>
    <row r="4" spans="2:6" ht="18.75" customHeight="1" thickBot="1" x14ac:dyDescent="0.3">
      <c r="B4" s="23" t="s">
        <v>74</v>
      </c>
      <c r="C4" s="27" t="s">
        <v>91</v>
      </c>
      <c r="D4" s="27" t="s">
        <v>92</v>
      </c>
      <c r="E4" s="28" t="s">
        <v>72</v>
      </c>
      <c r="F4" s="14" t="s">
        <v>73</v>
      </c>
    </row>
    <row r="5" spans="2:6" ht="9" customHeight="1" thickBot="1" x14ac:dyDescent="0.3">
      <c r="C5" s="19"/>
      <c r="D5" s="19"/>
    </row>
    <row r="6" spans="2:6" ht="19.5" customHeight="1" x14ac:dyDescent="0.25">
      <c r="B6" s="41" t="s">
        <v>90</v>
      </c>
      <c r="C6" s="43">
        <v>291.57539322999997</v>
      </c>
      <c r="D6" s="43">
        <v>45.374465579999999</v>
      </c>
      <c r="E6" s="51" t="s">
        <v>124</v>
      </c>
      <c r="F6" s="45" t="s">
        <v>126</v>
      </c>
    </row>
    <row r="7" spans="2:6" ht="31.15" customHeight="1" thickBot="1" x14ac:dyDescent="0.3">
      <c r="B7" s="42"/>
      <c r="C7" s="44"/>
      <c r="D7" s="44"/>
      <c r="E7" s="52"/>
      <c r="F7" s="46"/>
    </row>
    <row r="8" spans="2:6" ht="9" customHeight="1" thickBot="1" x14ac:dyDescent="0.3">
      <c r="C8" s="20"/>
      <c r="D8" s="20"/>
      <c r="E8" s="25"/>
    </row>
    <row r="9" spans="2:6" ht="20.100000000000001" customHeight="1" x14ac:dyDescent="0.25">
      <c r="B9" s="41" t="s">
        <v>127</v>
      </c>
      <c r="C9" s="49">
        <v>0.1</v>
      </c>
      <c r="D9" s="49">
        <v>2.0104489231868201E-2</v>
      </c>
      <c r="E9" s="26" t="s">
        <v>90</v>
      </c>
      <c r="F9" s="45" t="s">
        <v>125</v>
      </c>
    </row>
    <row r="10" spans="2:6" ht="16.5" customHeight="1" thickBot="1" x14ac:dyDescent="0.3">
      <c r="B10" s="42"/>
      <c r="C10" s="50"/>
      <c r="D10" s="50"/>
      <c r="E10" s="24" t="s">
        <v>123</v>
      </c>
      <c r="F10" s="46"/>
    </row>
    <row r="11" spans="2:6" ht="9" customHeight="1" thickBot="1" x14ac:dyDescent="0.3">
      <c r="C11" s="20"/>
      <c r="D11" s="20"/>
      <c r="E11" s="25"/>
    </row>
    <row r="12" spans="2:6" ht="20.100000000000001" hidden="1" customHeight="1" thickBot="1" x14ac:dyDescent="0.3">
      <c r="B12" s="41"/>
      <c r="C12" s="43"/>
      <c r="D12" s="43"/>
      <c r="E12" s="26"/>
      <c r="F12" s="45"/>
    </row>
    <row r="13" spans="2:6" ht="20.100000000000001" hidden="1" customHeight="1" x14ac:dyDescent="0.25">
      <c r="B13" s="42"/>
      <c r="C13" s="44"/>
      <c r="D13" s="44"/>
      <c r="E13" s="24"/>
      <c r="F13" s="46"/>
    </row>
    <row r="14" spans="2:6" ht="17.649999999999999" hidden="1" customHeight="1" thickBot="1" x14ac:dyDescent="0.3">
      <c r="C14" s="20"/>
      <c r="D14" s="20"/>
      <c r="E14" s="25"/>
    </row>
    <row r="15" spans="2:6" ht="20.100000000000001" hidden="1" customHeight="1" x14ac:dyDescent="0.25">
      <c r="B15" s="41"/>
      <c r="C15" s="43"/>
      <c r="D15" s="43"/>
      <c r="E15" s="26"/>
      <c r="F15" s="45"/>
    </row>
    <row r="16" spans="2:6" ht="20.100000000000001" hidden="1" customHeight="1" x14ac:dyDescent="0.25">
      <c r="B16" s="42"/>
      <c r="C16" s="44"/>
      <c r="D16" s="44"/>
      <c r="E16" s="24"/>
      <c r="F16" s="46"/>
    </row>
    <row r="17" spans="2:6" ht="9" hidden="1" customHeight="1" thickBot="1" x14ac:dyDescent="0.3">
      <c r="C17" s="20"/>
      <c r="D17" s="20"/>
      <c r="E17" s="25"/>
    </row>
    <row r="18" spans="2:6" ht="20.100000000000001" hidden="1" customHeight="1" x14ac:dyDescent="0.25">
      <c r="B18" s="41"/>
      <c r="C18" s="43"/>
      <c r="D18" s="43"/>
      <c r="E18" s="26"/>
      <c r="F18" s="45"/>
    </row>
    <row r="19" spans="2:6" ht="19.5" hidden="1" customHeight="1" x14ac:dyDescent="0.25">
      <c r="B19" s="42"/>
      <c r="C19" s="44"/>
      <c r="D19" s="44"/>
      <c r="E19" s="24"/>
      <c r="F19" s="46"/>
    </row>
    <row r="20" spans="2:6" ht="22.5" customHeight="1" x14ac:dyDescent="0.25">
      <c r="C20" s="21"/>
      <c r="D20" s="21"/>
      <c r="E20" s="25"/>
      <c r="F20" s="47"/>
    </row>
    <row r="21" spans="2:6" ht="15.75" thickBot="1" x14ac:dyDescent="0.3">
      <c r="F21" s="48"/>
    </row>
    <row r="51" spans="5:6" x14ac:dyDescent="0.25">
      <c r="E51" s="39"/>
      <c r="F51" s="40"/>
    </row>
  </sheetData>
  <mergeCells count="23">
    <mergeCell ref="F9:F10"/>
    <mergeCell ref="B6:B7"/>
    <mergeCell ref="C6:C7"/>
    <mergeCell ref="D6:D7"/>
    <mergeCell ref="F6:F7"/>
    <mergeCell ref="B9:B10"/>
    <mergeCell ref="C9:C10"/>
    <mergeCell ref="D9:D10"/>
    <mergeCell ref="E6:E7"/>
    <mergeCell ref="F15:F16"/>
    <mergeCell ref="B12:B13"/>
    <mergeCell ref="C12:C13"/>
    <mergeCell ref="D12:D13"/>
    <mergeCell ref="F12:F13"/>
    <mergeCell ref="B15:B16"/>
    <mergeCell ref="C15:C16"/>
    <mergeCell ref="D15:D16"/>
    <mergeCell ref="E51:F51"/>
    <mergeCell ref="B18:B19"/>
    <mergeCell ref="C18:C19"/>
    <mergeCell ref="D18:D19"/>
    <mergeCell ref="F18:F19"/>
    <mergeCell ref="F20:F21"/>
  </mergeCells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B1:F51"/>
  <sheetViews>
    <sheetView showGridLines="0" showZeros="0" zoomScale="62" zoomScaleNormal="62" workbookViewId="0">
      <selection activeCell="H16" sqref="H16"/>
    </sheetView>
  </sheetViews>
  <sheetFormatPr baseColWidth="10" defaultColWidth="9.28515625" defaultRowHeight="15" x14ac:dyDescent="0.25"/>
  <cols>
    <col min="1" max="1" width="3.28515625" style="2" customWidth="1"/>
    <col min="2" max="2" width="37.42578125" style="2" bestFit="1" customWidth="1"/>
    <col min="3" max="4" width="21.7109375" style="2" bestFit="1" customWidth="1"/>
    <col min="5" max="5" width="40.42578125" style="2" customWidth="1"/>
    <col min="6" max="6" width="41.7109375" style="2" customWidth="1"/>
    <col min="7" max="7" width="9.28515625" style="2"/>
    <col min="8" max="8" width="40.5703125" style="2" customWidth="1"/>
    <col min="9" max="16384" width="9.28515625" style="2"/>
  </cols>
  <sheetData>
    <row r="1" spans="2:6" ht="41.25" customHeight="1" x14ac:dyDescent="0.25">
      <c r="B1" s="36"/>
      <c r="C1" s="36"/>
      <c r="D1" s="36"/>
      <c r="E1" s="36"/>
      <c r="F1" s="36"/>
    </row>
    <row r="2" spans="2:6" ht="18.75" customHeight="1" x14ac:dyDescent="0.25"/>
    <row r="3" spans="2:6" ht="15" customHeight="1" thickBot="1" x14ac:dyDescent="0.3"/>
    <row r="4" spans="2:6" ht="18.75" customHeight="1" thickBot="1" x14ac:dyDescent="0.3">
      <c r="B4" s="23" t="s">
        <v>74</v>
      </c>
      <c r="C4" s="14" t="s">
        <v>91</v>
      </c>
      <c r="D4" s="14" t="s">
        <v>92</v>
      </c>
      <c r="E4" s="28" t="s">
        <v>72</v>
      </c>
      <c r="F4" s="14" t="s">
        <v>73</v>
      </c>
    </row>
    <row r="5" spans="2:6" ht="9" customHeight="1" thickBot="1" x14ac:dyDescent="0.3">
      <c r="C5" s="19"/>
      <c r="D5" s="19"/>
    </row>
    <row r="6" spans="2:6" ht="19.5" customHeight="1" x14ac:dyDescent="0.25">
      <c r="B6" s="41" t="s">
        <v>81</v>
      </c>
      <c r="C6" s="43">
        <v>0.42840299678804999</v>
      </c>
      <c r="D6" s="43">
        <v>0.289405241965493</v>
      </c>
      <c r="E6" s="26" t="s">
        <v>97</v>
      </c>
      <c r="F6" s="45" t="s">
        <v>99</v>
      </c>
    </row>
    <row r="7" spans="2:6" ht="19.5" customHeight="1" thickBot="1" x14ac:dyDescent="0.3">
      <c r="B7" s="42"/>
      <c r="C7" s="44"/>
      <c r="D7" s="44"/>
      <c r="E7" s="26" t="s">
        <v>93</v>
      </c>
      <c r="F7" s="46"/>
    </row>
    <row r="8" spans="2:6" ht="9" customHeight="1" thickBot="1" x14ac:dyDescent="0.3">
      <c r="C8" s="32"/>
      <c r="D8" s="32"/>
      <c r="E8" s="25"/>
    </row>
    <row r="9" spans="2:6" ht="20.100000000000001" customHeight="1" x14ac:dyDescent="0.25">
      <c r="B9" s="41" t="s">
        <v>80</v>
      </c>
      <c r="C9" s="43">
        <v>0.77542214959454603</v>
      </c>
      <c r="D9" s="43">
        <v>0.47635315708616799</v>
      </c>
      <c r="E9" s="26" t="s">
        <v>93</v>
      </c>
      <c r="F9" s="45" t="s">
        <v>100</v>
      </c>
    </row>
    <row r="10" spans="2:6" ht="16.5" customHeight="1" thickBot="1" x14ac:dyDescent="0.3">
      <c r="B10" s="42"/>
      <c r="C10" s="44"/>
      <c r="D10" s="44"/>
      <c r="E10" s="24" t="s">
        <v>94</v>
      </c>
      <c r="F10" s="46"/>
    </row>
    <row r="11" spans="2:6" ht="9" customHeight="1" x14ac:dyDescent="0.25">
      <c r="C11" s="20"/>
      <c r="D11" s="20"/>
      <c r="E11" s="25"/>
    </row>
    <row r="12" spans="2:6" ht="20.100000000000001" hidden="1" customHeight="1" thickBot="1" x14ac:dyDescent="0.3">
      <c r="B12" s="41" t="s">
        <v>51</v>
      </c>
      <c r="C12" s="43">
        <f>IF(BALANCES!C18=0,0,BALANCES!C21/BALANCES!C18)</f>
        <v>0.68073136427566805</v>
      </c>
      <c r="D12" s="43">
        <f>IF(BALANCES!D18=0,0,BALANCES!D21/BALANCES!D18)</f>
        <v>0.68808567603748327</v>
      </c>
      <c r="E12" s="26" t="s">
        <v>16</v>
      </c>
      <c r="F12" s="45" t="s">
        <v>52</v>
      </c>
    </row>
    <row r="13" spans="2:6" ht="20.100000000000001" hidden="1" customHeight="1" thickBot="1" x14ac:dyDescent="0.3">
      <c r="B13" s="42"/>
      <c r="C13" s="44"/>
      <c r="D13" s="44"/>
      <c r="E13" s="24" t="s">
        <v>53</v>
      </c>
      <c r="F13" s="46"/>
    </row>
    <row r="14" spans="2:6" ht="9" customHeight="1" thickBot="1" x14ac:dyDescent="0.3">
      <c r="C14" s="20"/>
      <c r="D14" s="20"/>
      <c r="E14" s="25"/>
    </row>
    <row r="15" spans="2:6" ht="20.100000000000001" customHeight="1" x14ac:dyDescent="0.25">
      <c r="B15" s="41" t="s">
        <v>82</v>
      </c>
      <c r="C15" s="43">
        <v>3.6603946630255799</v>
      </c>
      <c r="D15" s="43">
        <v>2.91</v>
      </c>
      <c r="E15" s="26" t="s">
        <v>95</v>
      </c>
      <c r="F15" s="45" t="s">
        <v>101</v>
      </c>
    </row>
    <row r="16" spans="2:6" ht="20.100000000000001" customHeight="1" thickBot="1" x14ac:dyDescent="0.3">
      <c r="B16" s="42"/>
      <c r="C16" s="44"/>
      <c r="D16" s="44"/>
      <c r="E16" s="24" t="s">
        <v>96</v>
      </c>
      <c r="F16" s="46"/>
    </row>
    <row r="17" spans="2:6" ht="9" customHeight="1" thickBot="1" x14ac:dyDescent="0.3">
      <c r="C17" s="20"/>
      <c r="D17" s="20"/>
      <c r="E17" s="25"/>
    </row>
    <row r="18" spans="2:6" ht="20.100000000000001" customHeight="1" x14ac:dyDescent="0.25">
      <c r="B18" s="41" t="s">
        <v>86</v>
      </c>
      <c r="C18" s="43">
        <v>0.78542589795371798</v>
      </c>
      <c r="D18" s="43">
        <v>0.73966073190038295</v>
      </c>
      <c r="E18" s="26" t="s">
        <v>95</v>
      </c>
      <c r="F18" s="45" t="s">
        <v>102</v>
      </c>
    </row>
    <row r="19" spans="2:6" ht="19.5" customHeight="1" thickBot="1" x14ac:dyDescent="0.3">
      <c r="B19" s="42"/>
      <c r="C19" s="44"/>
      <c r="D19" s="44"/>
      <c r="E19" s="24" t="s">
        <v>98</v>
      </c>
      <c r="F19" s="46"/>
    </row>
    <row r="20" spans="2:6" ht="22.5" customHeight="1" x14ac:dyDescent="0.25">
      <c r="C20" s="21"/>
      <c r="D20" s="21"/>
      <c r="E20" s="25"/>
    </row>
    <row r="51" spans="5:6" x14ac:dyDescent="0.25">
      <c r="E51" s="39"/>
      <c r="F51" s="40"/>
    </row>
  </sheetData>
  <mergeCells count="21">
    <mergeCell ref="E51:F51"/>
    <mergeCell ref="F18:F19"/>
    <mergeCell ref="B15:B16"/>
    <mergeCell ref="C15:C16"/>
    <mergeCell ref="D15:D16"/>
    <mergeCell ref="F15:F16"/>
    <mergeCell ref="B18:B19"/>
    <mergeCell ref="C18:C19"/>
    <mergeCell ref="D18:D19"/>
    <mergeCell ref="F12:F13"/>
    <mergeCell ref="B12:B13"/>
    <mergeCell ref="C12:C13"/>
    <mergeCell ref="D12:D13"/>
    <mergeCell ref="F6:F7"/>
    <mergeCell ref="B9:B10"/>
    <mergeCell ref="C9:C10"/>
    <mergeCell ref="D9:D10"/>
    <mergeCell ref="F9:F10"/>
    <mergeCell ref="B6:B7"/>
    <mergeCell ref="C6:C7"/>
    <mergeCell ref="D6:D7"/>
  </mergeCells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F52"/>
  <sheetViews>
    <sheetView showGridLines="0" showZeros="0" view="pageLayout" topLeftCell="B1" zoomScaleNormal="90" workbookViewId="0">
      <selection sqref="A1:A1048576"/>
    </sheetView>
  </sheetViews>
  <sheetFormatPr baseColWidth="10" defaultColWidth="9.28515625" defaultRowHeight="12.75" x14ac:dyDescent="0.2"/>
  <cols>
    <col min="1" max="1" width="3.28515625" style="96" hidden="1" customWidth="1"/>
    <col min="2" max="2" width="32.28515625" style="96" customWidth="1"/>
    <col min="3" max="4" width="21.7109375" style="96" bestFit="1" customWidth="1"/>
    <col min="5" max="5" width="24.28515625" style="96" customWidth="1"/>
    <col min="6" max="6" width="36.7109375" style="96" customWidth="1"/>
    <col min="7" max="7" width="4.28515625" style="96" customWidth="1"/>
    <col min="8" max="16384" width="9.28515625" style="96"/>
  </cols>
  <sheetData>
    <row r="1" spans="2:6" ht="35.25" customHeight="1" x14ac:dyDescent="0.2"/>
    <row r="2" spans="2:6" ht="13.5" thickBot="1" x14ac:dyDescent="0.25"/>
    <row r="3" spans="2:6" ht="21" customHeight="1" thickBot="1" x14ac:dyDescent="0.25">
      <c r="B3" s="117" t="s">
        <v>76</v>
      </c>
      <c r="C3" s="118" t="s">
        <v>144</v>
      </c>
      <c r="D3" s="118" t="s">
        <v>145</v>
      </c>
      <c r="E3" s="119" t="s">
        <v>49</v>
      </c>
      <c r="F3" s="118" t="s">
        <v>50</v>
      </c>
    </row>
    <row r="4" spans="2:6" ht="12" customHeight="1" thickBot="1" x14ac:dyDescent="0.25">
      <c r="C4" s="103"/>
      <c r="D4" s="103"/>
    </row>
    <row r="5" spans="2:6" ht="20.100000000000001" customHeight="1" x14ac:dyDescent="0.2">
      <c r="B5" s="116" t="s">
        <v>103</v>
      </c>
      <c r="C5" s="136">
        <f>+'FORMATO 14'!E14</f>
        <v>0.19130398265422438</v>
      </c>
      <c r="D5" s="137">
        <v>0.31485579367848288</v>
      </c>
      <c r="E5" s="129" t="s">
        <v>107</v>
      </c>
      <c r="F5" s="116" t="s">
        <v>108</v>
      </c>
    </row>
    <row r="6" spans="2:6" ht="20.100000000000001" customHeight="1" x14ac:dyDescent="0.2">
      <c r="B6" s="127"/>
      <c r="C6" s="139"/>
      <c r="D6" s="140"/>
      <c r="E6" s="128" t="s">
        <v>98</v>
      </c>
      <c r="F6" s="127"/>
    </row>
    <row r="7" spans="2:6" ht="12" customHeight="1" thickBot="1" x14ac:dyDescent="0.25">
      <c r="C7" s="132"/>
      <c r="D7" s="132"/>
    </row>
    <row r="8" spans="2:6" ht="20.100000000000001" customHeight="1" x14ac:dyDescent="0.2">
      <c r="B8" s="116" t="s">
        <v>104</v>
      </c>
      <c r="C8" s="138">
        <f>+'FORMATO 14'!E15</f>
        <v>75.693711046670046</v>
      </c>
      <c r="D8" s="138">
        <v>51</v>
      </c>
      <c r="E8" s="129" t="s">
        <v>110</v>
      </c>
      <c r="F8" s="116" t="s">
        <v>115</v>
      </c>
    </row>
    <row r="9" spans="2:6" ht="30.4" customHeight="1" x14ac:dyDescent="0.2">
      <c r="B9" s="127"/>
      <c r="C9" s="141"/>
      <c r="D9" s="141"/>
      <c r="E9" s="142" t="s">
        <v>109</v>
      </c>
      <c r="F9" s="127"/>
    </row>
    <row r="10" spans="2:6" ht="12" customHeight="1" thickBot="1" x14ac:dyDescent="0.25">
      <c r="C10" s="132"/>
      <c r="D10" s="132"/>
    </row>
    <row r="11" spans="2:6" ht="20.100000000000001" customHeight="1" x14ac:dyDescent="0.2">
      <c r="B11" s="116" t="s">
        <v>105</v>
      </c>
      <c r="C11" s="138">
        <f>+'FORMATO 14'!E16</f>
        <v>22.560298577388224</v>
      </c>
      <c r="D11" s="138">
        <v>17</v>
      </c>
      <c r="E11" s="129" t="s">
        <v>110</v>
      </c>
      <c r="F11" s="116" t="s">
        <v>112</v>
      </c>
    </row>
    <row r="12" spans="2:6" ht="39" customHeight="1" x14ac:dyDescent="0.2">
      <c r="B12" s="127"/>
      <c r="C12" s="141"/>
      <c r="D12" s="141"/>
      <c r="E12" s="142" t="s">
        <v>111</v>
      </c>
      <c r="F12" s="127"/>
    </row>
    <row r="13" spans="2:6" ht="12" customHeight="1" thickBot="1" x14ac:dyDescent="0.25">
      <c r="C13" s="132"/>
      <c r="D13" s="132"/>
    </row>
    <row r="14" spans="2:6" ht="20.100000000000001" customHeight="1" x14ac:dyDescent="0.2">
      <c r="B14" s="116" t="s">
        <v>106</v>
      </c>
      <c r="C14" s="138">
        <v>67</v>
      </c>
      <c r="D14" s="138">
        <v>73</v>
      </c>
      <c r="E14" s="129" t="s">
        <v>110</v>
      </c>
      <c r="F14" s="116" t="s">
        <v>114</v>
      </c>
    </row>
    <row r="15" spans="2:6" ht="30.4" customHeight="1" thickBot="1" x14ac:dyDescent="0.25">
      <c r="B15" s="122"/>
      <c r="C15" s="143"/>
      <c r="D15" s="143"/>
      <c r="E15" s="144" t="s">
        <v>113</v>
      </c>
      <c r="F15" s="122"/>
    </row>
    <row r="16" spans="2:6" x14ac:dyDescent="0.2">
      <c r="C16" s="133"/>
      <c r="D16" s="133"/>
    </row>
    <row r="17" spans="2:6" ht="20.100000000000001" hidden="1" customHeight="1" thickBot="1" x14ac:dyDescent="0.25">
      <c r="B17" s="98" t="s">
        <v>68</v>
      </c>
      <c r="C17" s="130">
        <f>IF(BALANCES!C44=0,0,(BALANCES!C37-BALANCES!C40-BALANCES!C46-BALANCES!C47-BALANCES!C48)/(BALANCES!C44+BALANCES!C45))</f>
        <v>2.625</v>
      </c>
      <c r="D17" s="130">
        <f>IF(BALANCES!D44=0,0,(BALANCES!D37-BALANCES!D40-BALANCES!D46-BALANCES!D47-BALANCES!D48)/(BALANCES!D44+BALANCES!D45))</f>
        <v>3.1343283582089554</v>
      </c>
      <c r="E17" s="106" t="s">
        <v>69</v>
      </c>
      <c r="F17" s="98" t="s">
        <v>70</v>
      </c>
    </row>
    <row r="18" spans="2:6" ht="20.100000000000001" hidden="1" customHeight="1" x14ac:dyDescent="0.2">
      <c r="B18" s="99"/>
      <c r="C18" s="131"/>
      <c r="D18" s="131"/>
      <c r="E18" s="109" t="s">
        <v>71</v>
      </c>
      <c r="F18" s="99"/>
    </row>
    <row r="28" spans="2:6" x14ac:dyDescent="0.2">
      <c r="B28" s="134"/>
    </row>
    <row r="52" spans="5:6" x14ac:dyDescent="0.2">
      <c r="E52" s="135"/>
      <c r="F52" s="135"/>
    </row>
  </sheetData>
  <mergeCells count="21">
    <mergeCell ref="E52:F52"/>
    <mergeCell ref="B17:B18"/>
    <mergeCell ref="C17:C18"/>
    <mergeCell ref="D17:D18"/>
    <mergeCell ref="F17:F18"/>
    <mergeCell ref="F14:F15"/>
    <mergeCell ref="B11:B12"/>
    <mergeCell ref="C11:C12"/>
    <mergeCell ref="D11:D12"/>
    <mergeCell ref="F11:F12"/>
    <mergeCell ref="B14:B15"/>
    <mergeCell ref="C14:C15"/>
    <mergeCell ref="D14:D15"/>
    <mergeCell ref="F5:F6"/>
    <mergeCell ref="B8:B9"/>
    <mergeCell ref="C8:C9"/>
    <mergeCell ref="D8:D9"/>
    <mergeCell ref="F8:F9"/>
    <mergeCell ref="B5:B6"/>
    <mergeCell ref="C5:C6"/>
    <mergeCell ref="D5:D6"/>
  </mergeCells>
  <pageMargins left="0.39370078740157483" right="0.39370078740157483" top="0.78740157480314965" bottom="0.39370078740157483" header="0" footer="0"/>
  <pageSetup paperSize="9" orientation="landscape" horizontalDpi="300" verticalDpi="300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F59"/>
  <sheetViews>
    <sheetView showGridLines="0" showZeros="0" view="pageLayout" topLeftCell="B1" zoomScaleNormal="90" workbookViewId="0">
      <selection sqref="A1:A1048576"/>
    </sheetView>
  </sheetViews>
  <sheetFormatPr baseColWidth="10" defaultColWidth="9.28515625" defaultRowHeight="15" x14ac:dyDescent="0.25"/>
  <cols>
    <col min="1" max="1" width="3.28515625" style="97" hidden="1" customWidth="1"/>
    <col min="2" max="2" width="32" style="97" customWidth="1"/>
    <col min="3" max="4" width="21.7109375" style="97" bestFit="1" customWidth="1"/>
    <col min="5" max="5" width="25.28515625" style="97" customWidth="1"/>
    <col min="6" max="6" width="35.42578125" style="97" customWidth="1"/>
    <col min="7" max="16384" width="9.28515625" style="97"/>
  </cols>
  <sheetData>
    <row r="1" spans="2:6" ht="41.25" customHeight="1" x14ac:dyDescent="0.25">
      <c r="B1" s="96"/>
      <c r="C1" s="96"/>
      <c r="D1" s="96"/>
      <c r="E1" s="96"/>
      <c r="F1" s="96"/>
    </row>
    <row r="3" spans="2:6" ht="15" customHeight="1" thickBot="1" x14ac:dyDescent="0.3">
      <c r="B3" s="96"/>
      <c r="C3" s="96"/>
      <c r="D3" s="96"/>
      <c r="E3" s="96"/>
      <c r="F3" s="96"/>
    </row>
    <row r="4" spans="2:6" ht="17.25" customHeight="1" thickBot="1" x14ac:dyDescent="0.3">
      <c r="B4" s="117" t="s">
        <v>75</v>
      </c>
      <c r="C4" s="118" t="s">
        <v>144</v>
      </c>
      <c r="D4" s="118" t="s">
        <v>145</v>
      </c>
      <c r="E4" s="119" t="s">
        <v>49</v>
      </c>
      <c r="F4" s="118" t="s">
        <v>50</v>
      </c>
    </row>
    <row r="5" spans="2:6" ht="9" customHeight="1" x14ac:dyDescent="0.25">
      <c r="B5" s="96"/>
      <c r="C5" s="103"/>
      <c r="D5" s="103"/>
      <c r="E5" s="96"/>
      <c r="F5" s="96"/>
    </row>
    <row r="6" spans="2:6" ht="20.100000000000001" hidden="1" customHeight="1" x14ac:dyDescent="0.25">
      <c r="B6" s="104" t="s">
        <v>54</v>
      </c>
      <c r="C6" s="105">
        <f>IF(BALANCES!C33=0,0,(BALANCES!C56+BALANCES!C50)/BALANCES!C33)</f>
        <v>0.13642756680731363</v>
      </c>
      <c r="D6" s="105">
        <f>IF(BALANCES!D33=0,0,(BALANCES!D56+BALANCES!D50)/BALANCES!D33)</f>
        <v>0.13119143239625167</v>
      </c>
      <c r="E6" s="106" t="s">
        <v>55</v>
      </c>
      <c r="F6" s="98" t="s">
        <v>56</v>
      </c>
    </row>
    <row r="7" spans="2:6" ht="20.100000000000001" hidden="1" customHeight="1" thickBot="1" x14ac:dyDescent="0.3">
      <c r="B7" s="107"/>
      <c r="C7" s="108"/>
      <c r="D7" s="108"/>
      <c r="E7" s="109" t="s">
        <v>57</v>
      </c>
      <c r="F7" s="99"/>
    </row>
    <row r="8" spans="2:6" ht="9" hidden="1" customHeight="1" thickBot="1" x14ac:dyDescent="0.3">
      <c r="B8" s="96"/>
      <c r="C8" s="110"/>
      <c r="D8" s="110"/>
      <c r="E8" s="96"/>
      <c r="F8" s="96"/>
    </row>
    <row r="9" spans="2:6" ht="20.100000000000001" hidden="1" customHeight="1" thickBot="1" x14ac:dyDescent="0.3">
      <c r="B9" s="104" t="s">
        <v>58</v>
      </c>
      <c r="C9" s="105">
        <f>IF(BALANCES!C21=0,0,(BALANCES!C56/BALANCES!C21))</f>
        <v>0.15909090909090909</v>
      </c>
      <c r="D9" s="105">
        <f>IF(BALANCES!D21=0,0,(BALANCES!D56/BALANCES!D21))</f>
        <v>0.1556420233463035</v>
      </c>
      <c r="E9" s="106" t="s">
        <v>59</v>
      </c>
      <c r="F9" s="98" t="s">
        <v>60</v>
      </c>
    </row>
    <row r="10" spans="2:6" ht="20.100000000000001" hidden="1" customHeight="1" thickBot="1" x14ac:dyDescent="0.3">
      <c r="B10" s="107"/>
      <c r="C10" s="108"/>
      <c r="D10" s="108"/>
      <c r="E10" s="109" t="s">
        <v>16</v>
      </c>
      <c r="F10" s="99"/>
    </row>
    <row r="11" spans="2:6" ht="9" hidden="1" customHeight="1" thickBot="1" x14ac:dyDescent="0.3">
      <c r="B11" s="96"/>
      <c r="C11" s="110"/>
      <c r="D11" s="110"/>
      <c r="E11" s="96"/>
      <c r="F11" s="96"/>
    </row>
    <row r="12" spans="2:6" ht="20.100000000000001" hidden="1" customHeight="1" thickBot="1" x14ac:dyDescent="0.3">
      <c r="B12" s="104" t="s">
        <v>61</v>
      </c>
      <c r="C12" s="105">
        <f>IF(BALANCES!C33=0,0,BALANCES!C56/BALANCES!C33)</f>
        <v>0.10829817158931083</v>
      </c>
      <c r="D12" s="105">
        <f>IF(BALANCES!D33=0,0,BALANCES!D56/BALANCES!D33)</f>
        <v>0.107095046854083</v>
      </c>
      <c r="E12" s="106" t="s">
        <v>59</v>
      </c>
      <c r="F12" s="98" t="s">
        <v>62</v>
      </c>
    </row>
    <row r="13" spans="2:6" ht="20.100000000000001" hidden="1" customHeight="1" thickBot="1" x14ac:dyDescent="0.3">
      <c r="B13" s="107"/>
      <c r="C13" s="108"/>
      <c r="D13" s="108"/>
      <c r="E13" s="109" t="s">
        <v>63</v>
      </c>
      <c r="F13" s="99"/>
    </row>
    <row r="14" spans="2:6" ht="9" hidden="1" customHeight="1" thickBot="1" x14ac:dyDescent="0.3">
      <c r="B14" s="96"/>
      <c r="C14" s="111"/>
      <c r="D14" s="111"/>
      <c r="E14" s="96"/>
      <c r="F14" s="96"/>
    </row>
    <row r="15" spans="2:6" ht="20.100000000000001" hidden="1" customHeight="1" thickBot="1" x14ac:dyDescent="0.3">
      <c r="B15" s="104" t="s">
        <v>64</v>
      </c>
      <c r="C15" s="105">
        <f>IF(BALANCES!C22=0,0,BALANCES!C56/BALANCES!C22)</f>
        <v>0.25666666666666665</v>
      </c>
      <c r="D15" s="105">
        <f>IF(BALANCES!D22=0,0,BALANCES!D56/BALANCES!D22)</f>
        <v>0.26666666666666666</v>
      </c>
      <c r="E15" s="106" t="s">
        <v>65</v>
      </c>
      <c r="F15" s="98" t="s">
        <v>66</v>
      </c>
    </row>
    <row r="16" spans="2:6" ht="20.100000000000001" hidden="1" customHeight="1" thickBot="1" x14ac:dyDescent="0.3">
      <c r="B16" s="107"/>
      <c r="C16" s="108"/>
      <c r="D16" s="108"/>
      <c r="E16" s="109" t="s">
        <v>67</v>
      </c>
      <c r="F16" s="99"/>
    </row>
    <row r="17" spans="2:6" ht="9" customHeight="1" thickBot="1" x14ac:dyDescent="0.3">
      <c r="B17" s="96"/>
      <c r="C17" s="111"/>
      <c r="D17" s="111"/>
      <c r="E17" s="96"/>
      <c r="F17" s="96"/>
    </row>
    <row r="18" spans="2:6" ht="20.100000000000001" customHeight="1" x14ac:dyDescent="0.25">
      <c r="B18" s="115" t="s">
        <v>116</v>
      </c>
      <c r="C18" s="114">
        <f>+'FORMATO 14'!E26</f>
        <v>-3.9100734682830006E-2</v>
      </c>
      <c r="D18" s="114">
        <f>+'FORMATO 14'!F26</f>
        <v>3.8203280430129098E-2</v>
      </c>
      <c r="E18" s="129" t="s">
        <v>117</v>
      </c>
      <c r="F18" s="116" t="s">
        <v>118</v>
      </c>
    </row>
    <row r="19" spans="2:6" ht="20.100000000000001" customHeight="1" x14ac:dyDescent="0.25">
      <c r="B19" s="124"/>
      <c r="C19" s="125"/>
      <c r="D19" s="125"/>
      <c r="E19" s="126" t="s">
        <v>107</v>
      </c>
      <c r="F19" s="127"/>
    </row>
    <row r="20" spans="2:6" ht="9" customHeight="1" thickBot="1" x14ac:dyDescent="0.3">
      <c r="B20" s="96"/>
      <c r="C20" s="112"/>
      <c r="D20" s="112"/>
      <c r="E20" s="96"/>
      <c r="F20" s="96"/>
    </row>
    <row r="21" spans="2:6" ht="20.100000000000001" customHeight="1" x14ac:dyDescent="0.25">
      <c r="B21" s="115" t="s">
        <v>83</v>
      </c>
      <c r="C21" s="114">
        <f>+'FORMATO 14'!E27</f>
        <v>-0.16730944805713183</v>
      </c>
      <c r="D21" s="114">
        <f>+'FORMATO 14'!F27</f>
        <v>5.5389617769302457E-2</v>
      </c>
      <c r="E21" s="129" t="s">
        <v>117</v>
      </c>
      <c r="F21" s="116" t="s">
        <v>119</v>
      </c>
    </row>
    <row r="22" spans="2:6" ht="20.100000000000001" customHeight="1" x14ac:dyDescent="0.25">
      <c r="B22" s="124"/>
      <c r="C22" s="125"/>
      <c r="D22" s="125"/>
      <c r="E22" s="128" t="s">
        <v>96</v>
      </c>
      <c r="F22" s="127"/>
    </row>
    <row r="23" spans="2:6" ht="15.75" thickBot="1" x14ac:dyDescent="0.3">
      <c r="B23" s="96"/>
      <c r="C23" s="113"/>
      <c r="D23" s="113"/>
      <c r="E23" s="96"/>
      <c r="F23" s="96"/>
    </row>
    <row r="24" spans="2:6" ht="15.6" customHeight="1" x14ac:dyDescent="0.25">
      <c r="B24" s="115" t="s">
        <v>120</v>
      </c>
      <c r="C24" s="114">
        <v>-3.3599999999999998E-2</v>
      </c>
      <c r="D24" s="114">
        <v>1.7739144225230149E-2</v>
      </c>
      <c r="E24" s="129" t="s">
        <v>121</v>
      </c>
      <c r="F24" s="116" t="s">
        <v>122</v>
      </c>
    </row>
    <row r="25" spans="2:6" ht="16.149999999999999" customHeight="1" thickBot="1" x14ac:dyDescent="0.3">
      <c r="B25" s="120"/>
      <c r="C25" s="123"/>
      <c r="D25" s="123"/>
      <c r="E25" s="121" t="s">
        <v>98</v>
      </c>
      <c r="F25" s="122"/>
    </row>
    <row r="26" spans="2:6" x14ac:dyDescent="0.25">
      <c r="B26" s="96"/>
      <c r="C26" s="96"/>
      <c r="D26" s="96"/>
      <c r="E26" s="96"/>
      <c r="F26" s="96"/>
    </row>
    <row r="28" spans="2:6" x14ac:dyDescent="0.25">
      <c r="B28" s="100"/>
    </row>
    <row r="30" spans="2:6" ht="16.149999999999999" customHeight="1" x14ac:dyDescent="0.25">
      <c r="C30" s="101"/>
      <c r="D30" s="101"/>
    </row>
    <row r="59" spans="5:6" x14ac:dyDescent="0.25">
      <c r="E59" s="102"/>
      <c r="F59" s="102"/>
    </row>
  </sheetData>
  <mergeCells count="29">
    <mergeCell ref="E59:F59"/>
    <mergeCell ref="B21:B22"/>
    <mergeCell ref="C21:C22"/>
    <mergeCell ref="D21:D22"/>
    <mergeCell ref="F21:F22"/>
    <mergeCell ref="B24:B25"/>
    <mergeCell ref="C24:C25"/>
    <mergeCell ref="D24:D25"/>
    <mergeCell ref="F24:F25"/>
    <mergeCell ref="F6:F7"/>
    <mergeCell ref="B9:B10"/>
    <mergeCell ref="C9:C10"/>
    <mergeCell ref="D9:D10"/>
    <mergeCell ref="F9:F10"/>
    <mergeCell ref="B6:B7"/>
    <mergeCell ref="C6:C7"/>
    <mergeCell ref="D6:D7"/>
    <mergeCell ref="D12:D13"/>
    <mergeCell ref="F12:F13"/>
    <mergeCell ref="B12:B13"/>
    <mergeCell ref="F18:F19"/>
    <mergeCell ref="B15:B16"/>
    <mergeCell ref="C15:C16"/>
    <mergeCell ref="D15:D16"/>
    <mergeCell ref="F15:F16"/>
    <mergeCell ref="B18:B19"/>
    <mergeCell ref="C18:C19"/>
    <mergeCell ref="D18:D19"/>
    <mergeCell ref="C12:C13"/>
  </mergeCells>
  <pageMargins left="0" right="0" top="0.78740157480314965" bottom="0.39370078740157483" header="0" footer="0"/>
  <pageSetup paperSize="9" orientation="landscape" horizontalDpi="300" verticalDpi="300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1E26D-8C8C-496E-9AEA-1DE21AA02B81}">
  <dimension ref="A1:P33"/>
  <sheetViews>
    <sheetView tabSelected="1" view="pageLayout" topLeftCell="B1" zoomScaleNormal="100" zoomScaleSheetLayoutView="99" workbookViewId="0">
      <selection activeCell="B2" sqref="A2:XFD2"/>
    </sheetView>
  </sheetViews>
  <sheetFormatPr baseColWidth="10" defaultRowHeight="12.75" x14ac:dyDescent="0.2"/>
  <cols>
    <col min="1" max="1" width="4.7109375" style="57" hidden="1" customWidth="1"/>
    <col min="2" max="2" width="2.28515625" style="57" customWidth="1"/>
    <col min="3" max="3" width="40.7109375" style="57" customWidth="1"/>
    <col min="4" max="4" width="14.42578125" style="57" customWidth="1"/>
    <col min="5" max="6" width="15.28515625" style="57" customWidth="1"/>
    <col min="7" max="16384" width="11.42578125" style="57"/>
  </cols>
  <sheetData>
    <row r="1" spans="1:16" ht="15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</row>
    <row r="2" spans="1:16" ht="18.75" hidden="1" x14ac:dyDescent="0.25">
      <c r="A2" s="56"/>
      <c r="B2" s="54" t="s">
        <v>143</v>
      </c>
      <c r="C2" s="54"/>
      <c r="D2" s="54"/>
      <c r="E2" s="54"/>
      <c r="F2" s="54"/>
      <c r="G2" s="56"/>
    </row>
    <row r="3" spans="1:16" ht="15.75" x14ac:dyDescent="0.25">
      <c r="A3" s="56"/>
      <c r="B3" s="55" t="s">
        <v>128</v>
      </c>
      <c r="C3" s="55"/>
      <c r="D3" s="55"/>
      <c r="E3" s="55"/>
      <c r="F3" s="55"/>
      <c r="G3" s="56"/>
    </row>
    <row r="4" spans="1:16" ht="15.75" x14ac:dyDescent="0.25">
      <c r="A4" s="56"/>
      <c r="B4" s="55" t="s">
        <v>129</v>
      </c>
      <c r="C4" s="55"/>
      <c r="D4" s="55"/>
      <c r="E4" s="55"/>
      <c r="F4" s="55"/>
      <c r="G4" s="56"/>
      <c r="J4" s="33"/>
      <c r="K4" s="33"/>
      <c r="L4" s="33"/>
      <c r="M4" s="33"/>
      <c r="N4" s="33"/>
      <c r="O4" s="33"/>
      <c r="P4" s="33"/>
    </row>
    <row r="5" spans="1:16" ht="15" x14ac:dyDescent="0.25">
      <c r="A5" s="56"/>
      <c r="B5" s="56"/>
      <c r="C5" s="56"/>
      <c r="D5" s="56"/>
      <c r="E5" s="56"/>
      <c r="F5" s="56"/>
      <c r="G5" s="56"/>
      <c r="J5" s="34"/>
      <c r="K5" s="34"/>
      <c r="L5" s="34"/>
      <c r="M5" s="34"/>
      <c r="N5" s="34"/>
      <c r="O5" s="34"/>
      <c r="P5" s="34"/>
    </row>
    <row r="6" spans="1:16" ht="30" customHeight="1" thickBot="1" x14ac:dyDescent="0.3">
      <c r="A6" s="56"/>
      <c r="B6" s="59"/>
      <c r="C6" s="93" t="s">
        <v>84</v>
      </c>
      <c r="D6" s="94" t="s">
        <v>130</v>
      </c>
      <c r="E6" s="95" t="s">
        <v>144</v>
      </c>
      <c r="F6" s="95" t="s">
        <v>145</v>
      </c>
      <c r="G6" s="56"/>
    </row>
    <row r="7" spans="1:16" ht="15" x14ac:dyDescent="0.25">
      <c r="A7" s="56"/>
      <c r="B7" s="60"/>
      <c r="C7" s="61"/>
      <c r="D7" s="62"/>
      <c r="E7" s="63"/>
      <c r="F7" s="64"/>
      <c r="G7" s="56"/>
    </row>
    <row r="8" spans="1:16" ht="15" x14ac:dyDescent="0.25">
      <c r="A8" s="56"/>
      <c r="B8" s="60"/>
      <c r="C8" s="78" t="s">
        <v>131</v>
      </c>
      <c r="D8" s="65"/>
      <c r="E8" s="66"/>
      <c r="F8" s="67"/>
      <c r="G8" s="56"/>
    </row>
    <row r="9" spans="1:16" ht="15" x14ac:dyDescent="0.25">
      <c r="A9" s="56"/>
      <c r="B9" s="68"/>
      <c r="C9" s="79" t="s">
        <v>132</v>
      </c>
      <c r="D9" s="80" t="s">
        <v>133</v>
      </c>
      <c r="E9" s="81">
        <v>0.61573428392593099</v>
      </c>
      <c r="F9" s="82">
        <v>0.6574521880112103</v>
      </c>
      <c r="G9" s="56"/>
    </row>
    <row r="10" spans="1:16" ht="15" x14ac:dyDescent="0.25">
      <c r="A10" s="56"/>
      <c r="B10" s="68"/>
      <c r="C10" s="69" t="s">
        <v>81</v>
      </c>
      <c r="D10" s="62" t="s">
        <v>133</v>
      </c>
      <c r="E10" s="66">
        <v>0.28036978630881587</v>
      </c>
      <c r="F10" s="67">
        <v>0.34331152981621466</v>
      </c>
      <c r="G10" s="56"/>
    </row>
    <row r="11" spans="1:16" ht="15" x14ac:dyDescent="0.25">
      <c r="A11" s="56"/>
      <c r="B11" s="70"/>
      <c r="C11" s="71"/>
      <c r="D11" s="71"/>
      <c r="E11" s="72"/>
      <c r="F11" s="72"/>
      <c r="G11" s="56"/>
    </row>
    <row r="12" spans="1:16" ht="15" x14ac:dyDescent="0.25">
      <c r="A12" s="56"/>
      <c r="B12" s="60"/>
      <c r="C12" s="61"/>
      <c r="D12" s="62"/>
      <c r="E12" s="72"/>
      <c r="F12" s="72"/>
      <c r="G12" s="56"/>
    </row>
    <row r="13" spans="1:16" ht="15" x14ac:dyDescent="0.25">
      <c r="A13" s="56"/>
      <c r="B13" s="60"/>
      <c r="C13" s="78" t="s">
        <v>134</v>
      </c>
      <c r="D13" s="65"/>
      <c r="E13" s="63"/>
      <c r="F13" s="64"/>
      <c r="G13" s="56"/>
    </row>
    <row r="14" spans="1:16" ht="15" x14ac:dyDescent="0.25">
      <c r="A14" s="56"/>
      <c r="B14" s="68"/>
      <c r="C14" s="79" t="s">
        <v>85</v>
      </c>
      <c r="D14" s="80" t="s">
        <v>135</v>
      </c>
      <c r="E14" s="83">
        <v>0.19130398265422438</v>
      </c>
      <c r="F14" s="81">
        <v>0.31485579367848299</v>
      </c>
      <c r="G14" s="58"/>
    </row>
    <row r="15" spans="1:16" ht="15" x14ac:dyDescent="0.25">
      <c r="A15" s="56"/>
      <c r="B15" s="68"/>
      <c r="C15" s="84" t="s">
        <v>136</v>
      </c>
      <c r="D15" s="85" t="s">
        <v>137</v>
      </c>
      <c r="E15" s="86">
        <v>75.693711046670046</v>
      </c>
      <c r="F15" s="86">
        <v>51</v>
      </c>
      <c r="G15" s="58"/>
    </row>
    <row r="16" spans="1:16" ht="15" x14ac:dyDescent="0.25">
      <c r="A16" s="56"/>
      <c r="B16" s="68"/>
      <c r="C16" s="87" t="s">
        <v>138</v>
      </c>
      <c r="D16" s="85" t="s">
        <v>137</v>
      </c>
      <c r="E16" s="86">
        <v>22.560298577388224</v>
      </c>
      <c r="F16" s="86">
        <v>17</v>
      </c>
      <c r="G16" s="58"/>
    </row>
    <row r="17" spans="1:7" ht="15" x14ac:dyDescent="0.25">
      <c r="A17" s="56"/>
      <c r="B17" s="68"/>
      <c r="C17" s="73" t="s">
        <v>139</v>
      </c>
      <c r="D17" s="62" t="s">
        <v>137</v>
      </c>
      <c r="E17" s="63">
        <v>100.98144889978228</v>
      </c>
      <c r="F17" s="63">
        <v>73</v>
      </c>
      <c r="G17" s="58"/>
    </row>
    <row r="18" spans="1:7" ht="15" x14ac:dyDescent="0.25">
      <c r="A18" s="56"/>
      <c r="B18" s="68"/>
      <c r="C18" s="69"/>
      <c r="D18" s="62"/>
      <c r="E18" s="72"/>
      <c r="F18" s="72"/>
      <c r="G18" s="56"/>
    </row>
    <row r="19" spans="1:7" ht="15" x14ac:dyDescent="0.25">
      <c r="A19" s="56"/>
      <c r="B19" s="60"/>
      <c r="C19" s="61"/>
      <c r="D19" s="62"/>
      <c r="E19" s="72"/>
      <c r="F19" s="72"/>
      <c r="G19" s="56"/>
    </row>
    <row r="20" spans="1:7" ht="15" x14ac:dyDescent="0.25">
      <c r="A20" s="56"/>
      <c r="B20" s="60"/>
      <c r="C20" s="78" t="s">
        <v>140</v>
      </c>
      <c r="D20" s="65"/>
      <c r="E20" s="64"/>
      <c r="F20" s="64"/>
      <c r="G20" s="56"/>
    </row>
    <row r="21" spans="1:7" ht="15" x14ac:dyDescent="0.25">
      <c r="A21" s="56"/>
      <c r="B21" s="68"/>
      <c r="C21" s="79" t="s">
        <v>82</v>
      </c>
      <c r="D21" s="80" t="s">
        <v>133</v>
      </c>
      <c r="E21" s="88">
        <v>3.2789336163190068</v>
      </c>
      <c r="F21" s="88">
        <v>3.606413746176766</v>
      </c>
      <c r="G21" s="56"/>
    </row>
    <row r="22" spans="1:7" ht="15" x14ac:dyDescent="0.25">
      <c r="A22" s="56"/>
      <c r="B22" s="68"/>
      <c r="C22" s="69" t="s">
        <v>86</v>
      </c>
      <c r="D22" s="62" t="s">
        <v>133</v>
      </c>
      <c r="E22" s="74">
        <v>0.76629691187865179</v>
      </c>
      <c r="F22" s="74">
        <v>0.78291138071781319</v>
      </c>
      <c r="G22" s="56"/>
    </row>
    <row r="23" spans="1:7" ht="15" x14ac:dyDescent="0.25">
      <c r="A23" s="56"/>
      <c r="B23" s="68"/>
      <c r="C23" s="69"/>
      <c r="D23" s="62"/>
      <c r="E23" s="75"/>
      <c r="F23" s="75"/>
      <c r="G23" s="56"/>
    </row>
    <row r="24" spans="1:7" ht="15" x14ac:dyDescent="0.25">
      <c r="A24" s="56"/>
      <c r="B24" s="60"/>
      <c r="C24" s="61"/>
      <c r="D24" s="62"/>
      <c r="E24" s="75"/>
      <c r="F24" s="75"/>
      <c r="G24" s="56"/>
    </row>
    <row r="25" spans="1:7" ht="15" x14ac:dyDescent="0.25">
      <c r="A25" s="56"/>
      <c r="B25" s="60"/>
      <c r="C25" s="78" t="s">
        <v>141</v>
      </c>
      <c r="D25" s="65"/>
      <c r="E25" s="76"/>
      <c r="F25" s="76"/>
      <c r="G25" s="56"/>
    </row>
    <row r="26" spans="1:7" ht="15" x14ac:dyDescent="0.25">
      <c r="A26" s="56"/>
      <c r="B26" s="68"/>
      <c r="C26" s="79" t="s">
        <v>87</v>
      </c>
      <c r="D26" s="80" t="s">
        <v>88</v>
      </c>
      <c r="E26" s="89">
        <v>-3.9100734682830006E-2</v>
      </c>
      <c r="F26" s="89">
        <v>3.8203280430129098E-2</v>
      </c>
      <c r="G26" s="56"/>
    </row>
    <row r="27" spans="1:7" ht="15" x14ac:dyDescent="0.25">
      <c r="A27" s="56"/>
      <c r="B27" s="68"/>
      <c r="C27" s="73" t="s">
        <v>89</v>
      </c>
      <c r="D27" s="62" t="s">
        <v>88</v>
      </c>
      <c r="E27" s="76">
        <v>-0.16730944805713183</v>
      </c>
      <c r="F27" s="76">
        <v>5.5389617769302457E-2</v>
      </c>
      <c r="G27" s="56"/>
    </row>
    <row r="28" spans="1:7" ht="12" customHeight="1" x14ac:dyDescent="0.25">
      <c r="A28" s="56"/>
      <c r="B28" s="68"/>
      <c r="C28" s="73"/>
      <c r="D28" s="62"/>
      <c r="E28" s="65"/>
      <c r="F28" s="77"/>
      <c r="G28" s="56"/>
    </row>
    <row r="29" spans="1:7" ht="15.75" thickBot="1" x14ac:dyDescent="0.3">
      <c r="A29" s="56"/>
      <c r="B29" s="60"/>
      <c r="C29" s="90" t="s">
        <v>146</v>
      </c>
      <c r="D29" s="91" t="s">
        <v>142</v>
      </c>
      <c r="E29" s="92">
        <v>-224.56160964964846</v>
      </c>
      <c r="F29" s="92">
        <v>228.09948661067787</v>
      </c>
      <c r="G29" s="56"/>
    </row>
    <row r="30" spans="1:7" ht="15" x14ac:dyDescent="0.25">
      <c r="A30" s="56"/>
      <c r="B30" s="70"/>
      <c r="C30" s="71"/>
      <c r="D30" s="71"/>
      <c r="E30" s="71"/>
      <c r="F30" s="71"/>
      <c r="G30" s="56"/>
    </row>
    <row r="31" spans="1:7" ht="15" customHeight="1" x14ac:dyDescent="0.25">
      <c r="A31" s="56"/>
      <c r="B31" s="53"/>
      <c r="C31" s="53"/>
      <c r="D31" s="53"/>
      <c r="E31" s="53"/>
      <c r="F31" s="53"/>
      <c r="G31" s="56"/>
    </row>
    <row r="32" spans="1:7" ht="15" x14ac:dyDescent="0.25">
      <c r="A32" s="56"/>
      <c r="B32" s="35"/>
      <c r="C32" s="35"/>
      <c r="D32" s="35"/>
      <c r="E32" s="35"/>
      <c r="F32" s="35"/>
      <c r="G32" s="56"/>
    </row>
    <row r="33" spans="1:7" ht="15" x14ac:dyDescent="0.25">
      <c r="A33" s="56"/>
      <c r="B33" s="35"/>
      <c r="C33" s="35"/>
      <c r="D33" s="35"/>
      <c r="E33" s="35"/>
      <c r="F33" s="35"/>
      <c r="G33" s="56"/>
    </row>
  </sheetData>
  <mergeCells count="4">
    <mergeCell ref="B31:F31"/>
    <mergeCell ref="B2:F2"/>
    <mergeCell ref="B3:F3"/>
    <mergeCell ref="B4:F4"/>
  </mergeCells>
  <dataValidations disablePrompts="1" count="1">
    <dataValidation type="list" allowBlank="1" showInputMessage="1" showErrorMessage="1" errorTitle="LISTA" promptTitle="LISTA" sqref="D7:D10 D12:D29" xr:uid="{A0673FFF-30C6-41EC-AA7F-F87EAF8AD998}">
      <formula1>$D$7:$D$29</formula1>
    </dataValidation>
  </dataValidations>
  <pageMargins left="0.7" right="0.7" top="0.75" bottom="0.75" header="0.3" footer="0.3"/>
  <pageSetup paperSize="9" scale="85" orientation="portrait" horizontalDpi="300" verticalDpi="300" r:id="rId1"/>
  <headerFooter>
    <oddHeader>&amp;L&amp;G</oddHeader>
  </headerFooter>
  <colBreaks count="1" manualBreakCount="1">
    <brk id="7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- AYUDA -</vt:lpstr>
      <vt:lpstr>BALANCES</vt:lpstr>
      <vt:lpstr>EBITDA</vt:lpstr>
      <vt:lpstr>Análisis financiero</vt:lpstr>
      <vt:lpstr>Análisis de Gestión</vt:lpstr>
      <vt:lpstr>Análisis de Rentabilidad</vt:lpstr>
      <vt:lpstr>FORMATO 14</vt:lpstr>
      <vt:lpstr>'Análisis de Gestión'!Área_de_impresión</vt:lpstr>
      <vt:lpstr>'Análisis de Rentabilidad'!Área_de_impresión</vt:lpstr>
      <vt:lpstr>'Análisis financiero'!Área_de_impresión</vt:lpstr>
      <vt:lpstr>BALANCES!Área_de_impresión</vt:lpstr>
      <vt:lpstr>EBITDA!Área_de_impresión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2022-07-27T18:13:45Z</cp:lastPrinted>
  <dcterms:created xsi:type="dcterms:W3CDTF">2019-06-28T15:23:05Z</dcterms:created>
  <dcterms:modified xsi:type="dcterms:W3CDTF">2023-08-02T16:44:54Z</dcterms:modified>
</cp:coreProperties>
</file>